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College\VI Sem\Finance\FFA 2019A7PS0020U\"/>
    </mc:Choice>
  </mc:AlternateContent>
  <xr:revisionPtr revIDLastSave="0" documentId="13_ncr:1_{10C01CA1-3A6E-4167-B6F2-DEB4402F7994}" xr6:coauthVersionLast="47" xr6:coauthVersionMax="47" xr10:uidLastSave="{00000000-0000-0000-0000-000000000000}"/>
  <bookViews>
    <workbookView xWindow="-120" yWindow="-120" windowWidth="29040" windowHeight="15720" activeTab="1" xr2:uid="{9500088E-622F-4AFA-8B94-32F91E83E798}"/>
  </bookViews>
  <sheets>
    <sheet name="BS" sheetId="2" r:id="rId1"/>
    <sheet name="PL" sheetId="3" r:id="rId2"/>
    <sheet name="Ratio 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4" l="1"/>
  <c r="J80" i="4"/>
  <c r="K80" i="4"/>
  <c r="I80" i="4"/>
  <c r="I83" i="4" s="1"/>
  <c r="J79" i="4"/>
  <c r="J83" i="4" s="1"/>
  <c r="K79" i="4"/>
  <c r="I79" i="4"/>
  <c r="J72" i="4"/>
  <c r="K72" i="4"/>
  <c r="I72" i="4"/>
  <c r="T46" i="3" l="1"/>
  <c r="S46" i="3"/>
  <c r="R46" i="3"/>
  <c r="Q46" i="3"/>
  <c r="P46" i="3"/>
  <c r="M46" i="3"/>
  <c r="L46" i="3"/>
  <c r="K46" i="3"/>
  <c r="J46" i="3"/>
  <c r="I46" i="3"/>
  <c r="T45" i="3"/>
  <c r="S45" i="3"/>
  <c r="R45" i="3"/>
  <c r="Q45" i="3"/>
  <c r="P45" i="3"/>
  <c r="M45" i="3"/>
  <c r="L45" i="3"/>
  <c r="K45" i="3"/>
  <c r="J45" i="3"/>
  <c r="I45" i="3"/>
  <c r="T44" i="3"/>
  <c r="S44" i="3"/>
  <c r="R44" i="3"/>
  <c r="Q44" i="3"/>
  <c r="P44" i="3"/>
  <c r="M44" i="3"/>
  <c r="L44" i="3"/>
  <c r="K44" i="3"/>
  <c r="J44" i="3"/>
  <c r="I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M36" i="3"/>
  <c r="L36" i="3"/>
  <c r="K36" i="3"/>
  <c r="J36" i="3"/>
  <c r="I36" i="3"/>
  <c r="T35" i="3"/>
  <c r="S35" i="3"/>
  <c r="R35" i="3"/>
  <c r="Q35" i="3"/>
  <c r="P35" i="3"/>
  <c r="M35" i="3"/>
  <c r="L35" i="3"/>
  <c r="K35" i="3"/>
  <c r="J35" i="3"/>
  <c r="I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M32" i="3"/>
  <c r="L32" i="3"/>
  <c r="K32" i="3"/>
  <c r="J32" i="3"/>
  <c r="I32" i="3"/>
  <c r="T31" i="3"/>
  <c r="S31" i="3"/>
  <c r="R31" i="3"/>
  <c r="Q31" i="3"/>
  <c r="P31" i="3"/>
  <c r="M31" i="3"/>
  <c r="L31" i="3"/>
  <c r="K31" i="3"/>
  <c r="J31" i="3"/>
  <c r="I31" i="3"/>
  <c r="T30" i="3"/>
  <c r="S30" i="3"/>
  <c r="R30" i="3"/>
  <c r="Q30" i="3"/>
  <c r="P30" i="3"/>
  <c r="M30" i="3"/>
  <c r="L30" i="3"/>
  <c r="K30" i="3"/>
  <c r="J30" i="3"/>
  <c r="I30" i="3"/>
  <c r="T29" i="3"/>
  <c r="S29" i="3"/>
  <c r="R29" i="3"/>
  <c r="Q29" i="3"/>
  <c r="P29" i="3"/>
  <c r="M29" i="3"/>
  <c r="L29" i="3"/>
  <c r="K29" i="3"/>
  <c r="J29" i="3"/>
  <c r="I29" i="3"/>
  <c r="T28" i="3"/>
  <c r="S28" i="3"/>
  <c r="R28" i="3"/>
  <c r="Q28" i="3"/>
  <c r="P28" i="3"/>
  <c r="T27" i="3"/>
  <c r="S27" i="3"/>
  <c r="R27" i="3"/>
  <c r="Q27" i="3"/>
  <c r="P27" i="3"/>
  <c r="M27" i="3"/>
  <c r="L27" i="3"/>
  <c r="K27" i="3"/>
  <c r="J27" i="3"/>
  <c r="I27" i="3"/>
  <c r="T26" i="3"/>
  <c r="S26" i="3"/>
  <c r="R26" i="3"/>
  <c r="Q26" i="3"/>
  <c r="P26" i="3"/>
  <c r="T25" i="3"/>
  <c r="S25" i="3"/>
  <c r="R25" i="3"/>
  <c r="Q25" i="3"/>
  <c r="P25" i="3"/>
  <c r="M25" i="3"/>
  <c r="L25" i="3"/>
  <c r="K25" i="3"/>
  <c r="J25" i="3"/>
  <c r="I25" i="3"/>
  <c r="T24" i="3"/>
  <c r="S24" i="3"/>
  <c r="R24" i="3"/>
  <c r="Q24" i="3"/>
  <c r="P24" i="3"/>
  <c r="T23" i="3"/>
  <c r="S23" i="3"/>
  <c r="R23" i="3"/>
  <c r="Q23" i="3"/>
  <c r="P23" i="3"/>
  <c r="M23" i="3"/>
  <c r="L23" i="3"/>
  <c r="K23" i="3"/>
  <c r="J23" i="3"/>
  <c r="I23" i="3"/>
  <c r="T22" i="3"/>
  <c r="S22" i="3"/>
  <c r="R22" i="3"/>
  <c r="Q22" i="3"/>
  <c r="P22" i="3"/>
  <c r="T21" i="3"/>
  <c r="S21" i="3"/>
  <c r="R21" i="3"/>
  <c r="Q21" i="3"/>
  <c r="P21" i="3"/>
  <c r="M21" i="3"/>
  <c r="L21" i="3"/>
  <c r="K21" i="3"/>
  <c r="J21" i="3"/>
  <c r="I21" i="3"/>
  <c r="T20" i="3"/>
  <c r="S20" i="3"/>
  <c r="R20" i="3"/>
  <c r="Q20" i="3"/>
  <c r="P20" i="3"/>
  <c r="M20" i="3"/>
  <c r="L20" i="3"/>
  <c r="K20" i="3"/>
  <c r="J20" i="3"/>
  <c r="I20" i="3"/>
  <c r="T19" i="3"/>
  <c r="S19" i="3"/>
  <c r="R19" i="3"/>
  <c r="Q19" i="3"/>
  <c r="P19" i="3"/>
  <c r="M19" i="3"/>
  <c r="L19" i="3"/>
  <c r="K19" i="3"/>
  <c r="J19" i="3"/>
  <c r="I19" i="3"/>
  <c r="T18" i="3"/>
  <c r="S18" i="3"/>
  <c r="R18" i="3"/>
  <c r="Q18" i="3"/>
  <c r="P18" i="3"/>
  <c r="M18" i="3"/>
  <c r="L18" i="3"/>
  <c r="K18" i="3"/>
  <c r="J18" i="3"/>
  <c r="I18" i="3"/>
  <c r="T17" i="3"/>
  <c r="S17" i="3"/>
  <c r="R17" i="3"/>
  <c r="Q17" i="3"/>
  <c r="P17" i="3"/>
  <c r="M17" i="3"/>
  <c r="L17" i="3"/>
  <c r="K17" i="3"/>
  <c r="J17" i="3"/>
  <c r="I17" i="3"/>
  <c r="T16" i="3"/>
  <c r="S16" i="3"/>
  <c r="R16" i="3"/>
  <c r="Q16" i="3"/>
  <c r="P16" i="3"/>
  <c r="M16" i="3"/>
  <c r="L16" i="3"/>
  <c r="K16" i="3"/>
  <c r="J16" i="3"/>
  <c r="I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M12" i="3"/>
  <c r="L12" i="3"/>
  <c r="K12" i="3"/>
  <c r="J12" i="3"/>
  <c r="I12" i="3"/>
  <c r="T10" i="3"/>
  <c r="S10" i="3"/>
  <c r="R10" i="3"/>
  <c r="Q10" i="3"/>
  <c r="P10" i="3"/>
  <c r="M10" i="3"/>
  <c r="L10" i="3"/>
  <c r="K10" i="3"/>
  <c r="J10" i="3"/>
  <c r="I10" i="3"/>
  <c r="T9" i="3"/>
  <c r="S9" i="3"/>
  <c r="R9" i="3"/>
  <c r="Q9" i="3"/>
  <c r="P9" i="3"/>
  <c r="M9" i="3"/>
  <c r="L9" i="3"/>
  <c r="K9" i="3"/>
  <c r="J9" i="3"/>
  <c r="I9" i="3"/>
  <c r="T8" i="3"/>
  <c r="S8" i="3"/>
  <c r="R8" i="3"/>
  <c r="Q8" i="3"/>
  <c r="P8" i="3"/>
  <c r="M8" i="3"/>
  <c r="L8" i="3"/>
  <c r="K8" i="3"/>
  <c r="J8" i="3"/>
  <c r="I8" i="3"/>
  <c r="T7" i="3"/>
  <c r="S7" i="3"/>
  <c r="R7" i="3"/>
  <c r="Q7" i="3"/>
  <c r="P7" i="3"/>
  <c r="M7" i="3"/>
  <c r="L7" i="3"/>
  <c r="K7" i="3"/>
  <c r="J7" i="3"/>
  <c r="I7" i="3"/>
  <c r="T6" i="3"/>
  <c r="S6" i="3"/>
  <c r="R6" i="3"/>
  <c r="Q6" i="3"/>
  <c r="P6" i="3"/>
  <c r="T5" i="3"/>
  <c r="S5" i="3"/>
  <c r="R5" i="3"/>
  <c r="Q5" i="3"/>
  <c r="P5" i="3"/>
  <c r="M5" i="3"/>
  <c r="L5" i="3"/>
  <c r="K5" i="3"/>
  <c r="J5" i="3"/>
  <c r="I5" i="3"/>
  <c r="J77" i="4" l="1"/>
  <c r="K77" i="4"/>
  <c r="I77" i="4"/>
  <c r="J76" i="4"/>
  <c r="K76" i="4"/>
  <c r="I76" i="4"/>
  <c r="J56" i="4"/>
  <c r="K56" i="4"/>
  <c r="I56" i="4"/>
  <c r="J54" i="4" l="1"/>
  <c r="K54" i="4"/>
  <c r="I54" i="4"/>
  <c r="J45" i="4"/>
  <c r="J38" i="4"/>
  <c r="J15" i="4"/>
  <c r="K15" i="4"/>
  <c r="I15" i="4"/>
  <c r="J13" i="4"/>
  <c r="K13" i="4"/>
  <c r="I13" i="4"/>
  <c r="J11" i="4"/>
  <c r="K11" i="4"/>
  <c r="I11" i="4"/>
  <c r="J9" i="4"/>
  <c r="K9" i="4"/>
  <c r="I9" i="4"/>
  <c r="J7" i="4"/>
  <c r="K7" i="4"/>
  <c r="J8" i="4"/>
  <c r="K8" i="4"/>
  <c r="I8" i="4"/>
  <c r="I7" i="4"/>
  <c r="J6" i="4"/>
  <c r="J59" i="4" s="1"/>
  <c r="K6" i="4"/>
  <c r="K59" i="4" s="1"/>
  <c r="I6" i="4"/>
  <c r="I59" i="4" s="1"/>
  <c r="G9" i="4"/>
  <c r="G7" i="4"/>
  <c r="G8" i="4"/>
  <c r="G6" i="4"/>
  <c r="I3" i="4"/>
  <c r="J3" i="4"/>
  <c r="K3" i="4"/>
  <c r="J2" i="4"/>
  <c r="K2" i="4"/>
  <c r="I2" i="4"/>
  <c r="G4" i="4"/>
  <c r="G3" i="4"/>
  <c r="G2" i="4"/>
  <c r="J57" i="4"/>
  <c r="I57" i="4"/>
  <c r="K57" i="4"/>
  <c r="K55" i="4"/>
  <c r="J55" i="4"/>
  <c r="I55" i="4"/>
  <c r="C60" i="4"/>
  <c r="J63" i="4" s="1"/>
  <c r="D60" i="4"/>
  <c r="K63" i="4" s="1"/>
  <c r="B60" i="4"/>
  <c r="I63" i="4" s="1"/>
  <c r="C37" i="4"/>
  <c r="D37" i="4"/>
  <c r="K45" i="4" s="1"/>
  <c r="B37" i="4"/>
  <c r="I45" i="4" s="1"/>
  <c r="D12" i="4"/>
  <c r="K58" i="4" s="1"/>
  <c r="C12" i="4"/>
  <c r="J58" i="4" s="1"/>
  <c r="B12" i="4"/>
  <c r="I58" i="4" s="1"/>
  <c r="D4" i="4"/>
  <c r="K4" i="4" s="1"/>
  <c r="C4" i="4"/>
  <c r="J4" i="4" s="1"/>
  <c r="B4" i="4"/>
  <c r="I4" i="4" s="1"/>
  <c r="J50" i="4" l="1"/>
  <c r="J48" i="4"/>
  <c r="J31" i="4"/>
  <c r="J51" i="4"/>
  <c r="J53" i="4"/>
  <c r="K50" i="4"/>
  <c r="K53" i="4"/>
  <c r="K51" i="4"/>
  <c r="K48" i="4"/>
  <c r="K31" i="4"/>
  <c r="I51" i="4"/>
  <c r="I48" i="4"/>
  <c r="I31" i="4"/>
  <c r="I50" i="4"/>
  <c r="I53" i="4"/>
  <c r="I38" i="4"/>
  <c r="K65" i="4"/>
  <c r="K66" i="4" s="1"/>
  <c r="K64" i="4"/>
  <c r="I64" i="4"/>
  <c r="I65" i="4"/>
  <c r="K38" i="4"/>
  <c r="J65" i="4"/>
  <c r="J66" i="4" s="1"/>
  <c r="J64" i="4"/>
  <c r="J61" i="4"/>
  <c r="I61" i="4"/>
  <c r="K61" i="4"/>
  <c r="J10" i="4"/>
  <c r="J27" i="4" s="1"/>
  <c r="I10" i="4"/>
  <c r="I27" i="4" s="1"/>
  <c r="K10" i="4"/>
  <c r="K27" i="4" s="1"/>
  <c r="I66" i="4"/>
  <c r="B13" i="4"/>
  <c r="C13" i="4"/>
  <c r="D13" i="4"/>
  <c r="B61" i="4"/>
  <c r="C61" i="4"/>
  <c r="D61" i="4"/>
  <c r="C16" i="4" l="1"/>
  <c r="J23" i="4" s="1"/>
  <c r="J18" i="4"/>
  <c r="B16" i="4"/>
  <c r="I23" i="4" s="1"/>
  <c r="I18" i="4"/>
  <c r="D16" i="4"/>
  <c r="K23" i="4" s="1"/>
  <c r="K18" i="4"/>
  <c r="K44" i="4"/>
  <c r="K37" i="4"/>
  <c r="J37" i="4"/>
  <c r="J44" i="4"/>
  <c r="I12" i="4"/>
  <c r="J12" i="4"/>
  <c r="I44" i="4"/>
  <c r="I37" i="4"/>
  <c r="K12" i="4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T29" i="2"/>
  <c r="T30" i="2"/>
  <c r="T31" i="2"/>
  <c r="T32" i="2"/>
  <c r="T33" i="2"/>
  <c r="T34" i="2"/>
  <c r="T35" i="2"/>
  <c r="T36" i="2"/>
  <c r="T28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T21" i="2"/>
  <c r="T22" i="2"/>
  <c r="T23" i="2"/>
  <c r="T24" i="2"/>
  <c r="T25" i="2"/>
  <c r="T20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P15" i="2"/>
  <c r="P16" i="2"/>
  <c r="P17" i="2"/>
  <c r="P18" i="2"/>
  <c r="P14" i="2"/>
  <c r="Q8" i="2"/>
  <c r="R8" i="2"/>
  <c r="S8" i="2"/>
  <c r="T8" i="2"/>
  <c r="Q9" i="2"/>
  <c r="R9" i="2"/>
  <c r="S9" i="2"/>
  <c r="T9" i="2"/>
  <c r="Q10" i="2"/>
  <c r="R10" i="2"/>
  <c r="S10" i="2"/>
  <c r="T10" i="2"/>
  <c r="P9" i="2"/>
  <c r="P10" i="2"/>
  <c r="Q7" i="2"/>
  <c r="R7" i="2"/>
  <c r="S7" i="2"/>
  <c r="T7" i="2"/>
  <c r="P8" i="2"/>
  <c r="P7" i="2"/>
  <c r="P6" i="2"/>
  <c r="Q6" i="2"/>
  <c r="R6" i="2"/>
  <c r="S6" i="2"/>
  <c r="T6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38" i="2"/>
  <c r="J38" i="2"/>
  <c r="K38" i="2"/>
  <c r="L38" i="2"/>
  <c r="M3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28" i="2"/>
  <c r="J28" i="2"/>
  <c r="K28" i="2"/>
  <c r="L28" i="2"/>
  <c r="M28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0" i="2"/>
  <c r="J20" i="2"/>
  <c r="K20" i="2"/>
  <c r="L20" i="2"/>
  <c r="M20" i="2"/>
  <c r="J18" i="2"/>
  <c r="K18" i="2"/>
  <c r="L18" i="2"/>
  <c r="M18" i="2"/>
  <c r="I18" i="2"/>
  <c r="J17" i="2"/>
  <c r="K17" i="2"/>
  <c r="L17" i="2"/>
  <c r="M17" i="2"/>
  <c r="I17" i="2"/>
  <c r="J16" i="2"/>
  <c r="K16" i="2"/>
  <c r="L16" i="2"/>
  <c r="M16" i="2"/>
  <c r="I16" i="2"/>
  <c r="J15" i="2"/>
  <c r="K15" i="2"/>
  <c r="L15" i="2"/>
  <c r="M15" i="2"/>
  <c r="I15" i="2"/>
  <c r="I14" i="2"/>
  <c r="J14" i="2"/>
  <c r="K14" i="2"/>
  <c r="L14" i="2"/>
  <c r="M14" i="2"/>
  <c r="J10" i="2"/>
  <c r="K10" i="2"/>
  <c r="L10" i="2"/>
  <c r="M10" i="2"/>
  <c r="I10" i="2"/>
  <c r="J9" i="2"/>
  <c r="K9" i="2"/>
  <c r="L9" i="2"/>
  <c r="M9" i="2"/>
  <c r="I9" i="2"/>
  <c r="I8" i="2"/>
  <c r="J8" i="2"/>
  <c r="K8" i="2"/>
  <c r="L8" i="2"/>
  <c r="M8" i="2"/>
  <c r="I7" i="2"/>
  <c r="J7" i="2"/>
  <c r="K7" i="2"/>
  <c r="L7" i="2"/>
  <c r="M7" i="2"/>
  <c r="I6" i="2"/>
  <c r="J6" i="2"/>
  <c r="K6" i="2"/>
  <c r="L6" i="2"/>
  <c r="M6" i="2"/>
  <c r="K67" i="4" l="1"/>
  <c r="K68" i="4"/>
  <c r="K21" i="4"/>
  <c r="K28" i="4"/>
  <c r="K34" i="4" s="1"/>
  <c r="K24" i="4"/>
  <c r="K25" i="4" s="1"/>
  <c r="K43" i="4"/>
  <c r="K22" i="4"/>
  <c r="J67" i="4"/>
  <c r="J68" i="4"/>
  <c r="J43" i="4"/>
  <c r="J22" i="4"/>
  <c r="J24" i="4"/>
  <c r="J25" i="4" s="1"/>
  <c r="J21" i="4"/>
  <c r="J28" i="4"/>
  <c r="J34" i="4" s="1"/>
  <c r="I67" i="4"/>
  <c r="I68" i="4"/>
  <c r="I24" i="4"/>
  <c r="I25" i="4" s="1"/>
  <c r="I21" i="4"/>
  <c r="I43" i="4"/>
  <c r="I22" i="4"/>
  <c r="I28" i="4"/>
  <c r="I34" i="4" s="1"/>
  <c r="K14" i="4"/>
  <c r="J14" i="4"/>
  <c r="I14" i="4"/>
  <c r="J29" i="4" l="1"/>
  <c r="J42" i="4"/>
  <c r="K42" i="4"/>
  <c r="K29" i="4"/>
  <c r="I29" i="4"/>
  <c r="I42" i="4"/>
  <c r="I16" i="4"/>
  <c r="K16" i="4"/>
  <c r="J16" i="4"/>
  <c r="K71" i="4" l="1"/>
  <c r="K30" i="4"/>
  <c r="K36" i="4" s="1"/>
  <c r="K41" i="4"/>
  <c r="I71" i="4"/>
  <c r="I30" i="4"/>
  <c r="I36" i="4" s="1"/>
  <c r="I39" i="4" s="1"/>
  <c r="I41" i="4"/>
  <c r="I46" i="4" s="1"/>
  <c r="J71" i="4"/>
  <c r="J41" i="4"/>
  <c r="J46" i="4" s="1"/>
  <c r="J30" i="4"/>
  <c r="J36" i="4" s="1"/>
  <c r="J39" i="4"/>
  <c r="K46" i="4"/>
  <c r="K39" i="4"/>
  <c r="J74" i="4" l="1"/>
  <c r="J73" i="4" s="1"/>
  <c r="J81" i="4"/>
  <c r="J82" i="4" s="1"/>
  <c r="I81" i="4"/>
  <c r="I82" i="4" s="1"/>
  <c r="I74" i="4"/>
  <c r="I73" i="4" s="1"/>
  <c r="K81" i="4"/>
  <c r="K82" i="4" s="1"/>
  <c r="K74" i="4"/>
  <c r="K73" i="4" s="1"/>
</calcChain>
</file>

<file path=xl/sharedStrings.xml><?xml version="1.0" encoding="utf-8"?>
<sst xmlns="http://schemas.openxmlformats.org/spreadsheetml/2006/main" count="478" uniqueCount="240">
  <si>
    <t>Tata Consultancy Services</t>
  </si>
  <si>
    <t>Standalone Balance Sheet</t>
  </si>
  <si>
    <t>------------------- in Rs. Cr. -------------------</t>
  </si>
  <si>
    <t>Mar 22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</si>
  <si>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</si>
  <si>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</si>
  <si>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</si>
  <si>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</si>
  <si>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</si>
  <si>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</si>
  <si>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</si>
  <si>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</si>
  <si>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</si>
  <si>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</si>
  <si>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</si>
  <si>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</si>
  <si>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</si>
  <si>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</si>
  <si>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</si>
  <si>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</si>
  <si>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</si>
  <si>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</si>
  <si>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</si>
  <si>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</si>
  <si>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</si>
  <si>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</si>
  <si>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</si>
  <si>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</si>
  <si>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</si>
  <si>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</si>
  <si>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</si>
  <si>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</si>
  <si>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</si>
  <si>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</si>
  <si>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</si>
  <si>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</si>
  <si>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</si>
  <si>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</si>
  <si>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</si>
  <si>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</si>
  <si>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</si>
  <si>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</si>
  <si>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</si>
  <si>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</si>
  <si>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</si>
  <si>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</si>
  <si>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PROFIT &amp; LOSS ACCOUNT OF TATA CONSULTANCY SERVICES (in Rs. Cr.)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</si>
  <si>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</si>
  <si>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</si>
  <si>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</si>
  <si>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</si>
  <si>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</si>
  <si>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</si>
  <si>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</si>
  <si>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</si>
  <si>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</si>
  <si>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</si>
  <si>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</si>
  <si>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</si>
  <si>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</si>
  <si>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</si>
  <si>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</si>
  <si>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</si>
  <si>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</si>
  <si>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</si>
  <si>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</si>
  <si>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</si>
  <si>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</si>
  <si>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</si>
  <si>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</si>
  <si>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</si>
  <si>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</si>
  <si>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</si>
  <si>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</si>
  <si>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</si>
  <si>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</si>
  <si>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</si>
  <si>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</si>
  <si>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</si>
  <si>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 STORES, SPARES AND LOOSE TOOLS</t>
  </si>
  <si>
    <t>Imported Raw Materials</t>
  </si>
  <si>
    <t>Indigenous Raw Materials</t>
  </si>
  <si>
    <t>STORES, SPARES AND LOOSE TOOLS</t>
  </si>
  <si>
    <t>Imported Stores And Spares</t>
  </si>
  <si>
    <t>Indigenous Stores And Spares</t>
  </si>
  <si>
    <t>DIVIDEND AND DIVIDEND PERCENTAGE</t>
  </si>
  <si>
    <t>Equity Share Dividend</t>
  </si>
  <si>
    <t>Tax On Dividend</t>
  </si>
  <si>
    <t>Equity Dividend Rate (%)</t>
  </si>
  <si>
    <t>Horizontal Analysis</t>
  </si>
  <si>
    <t>Equity Share Application Money</t>
  </si>
  <si>
    <t>Hybrid/Debt/Other Securities</t>
  </si>
  <si>
    <t>Intangible Assets Under Development</t>
  </si>
  <si>
    <t>Vertical Analysis</t>
  </si>
  <si>
    <t>TCS, Standalone Balance Sheet ------------------- in Rs. Cr. -------------------</t>
  </si>
  <si>
    <t>Particulars (All Figures are in Rs. Million)</t>
  </si>
  <si>
    <t>Revenue from Operations</t>
  </si>
  <si>
    <t>Total Income</t>
  </si>
  <si>
    <t>Expenses:</t>
  </si>
  <si>
    <t>Total Expenses</t>
  </si>
  <si>
    <t>Profit Before Tax</t>
  </si>
  <si>
    <t>Profit After Tax/Net Income</t>
  </si>
  <si>
    <t>Balance Sheet</t>
  </si>
  <si>
    <t>Non Current Assets:</t>
  </si>
  <si>
    <t>Current Assets:</t>
  </si>
  <si>
    <t>EQUITY AND LIABILITIES</t>
  </si>
  <si>
    <t xml:space="preserve">Equity </t>
  </si>
  <si>
    <t>Liabilities</t>
  </si>
  <si>
    <t>Current Liabilities</t>
  </si>
  <si>
    <t>Total Liabilities</t>
  </si>
  <si>
    <t>Total Liabilities and Equity</t>
  </si>
  <si>
    <t>Cash Flow Statement</t>
  </si>
  <si>
    <t>Non-current Liabilities</t>
  </si>
  <si>
    <t>Net CashFlow From Operating Activities</t>
  </si>
  <si>
    <t>Net Cash Used In Investing Activities</t>
  </si>
  <si>
    <t>Net Cash Used From Financing Activities</t>
  </si>
  <si>
    <t>Particulars (All Figures are in Rs. Crore)</t>
  </si>
  <si>
    <t>Operating Expenses:</t>
  </si>
  <si>
    <t>EBITDA</t>
  </si>
  <si>
    <t>Less: D&amp;A</t>
  </si>
  <si>
    <t xml:space="preserve">EBIT </t>
  </si>
  <si>
    <t>Less: Finance Cost (interest)</t>
  </si>
  <si>
    <t>EBT</t>
  </si>
  <si>
    <t>Less: Tax</t>
  </si>
  <si>
    <t>NI/PAT</t>
  </si>
  <si>
    <t>Effective Tax Rate</t>
  </si>
  <si>
    <t>(Current Tax/PBT)</t>
  </si>
  <si>
    <t>EBIT(1-t) = NOPAT</t>
  </si>
  <si>
    <t>Overall Performance Ratio</t>
  </si>
  <si>
    <t>ROA/ROTA (Before Tax)</t>
  </si>
  <si>
    <t>EBIT/TA</t>
  </si>
  <si>
    <t>ROA/ROTA (After Tax)</t>
  </si>
  <si>
    <t>EBIT*(1-t)/TA</t>
  </si>
  <si>
    <t>ROE</t>
  </si>
  <si>
    <t>NI/Equity</t>
  </si>
  <si>
    <t>ROCE (Before Tax)</t>
  </si>
  <si>
    <t>EBIT/TA-CL</t>
  </si>
  <si>
    <t>ROCE (After Tax)</t>
  </si>
  <si>
    <t>EBIT(1-t)/TA-CL</t>
  </si>
  <si>
    <t>Profit Margin Ratios</t>
  </si>
  <si>
    <t>EBITDA Margin</t>
  </si>
  <si>
    <t>EBITDA/Sales</t>
  </si>
  <si>
    <t>EBIT Margin/OPM</t>
  </si>
  <si>
    <t>EBIT/Sales</t>
  </si>
  <si>
    <t>EBT Margin</t>
  </si>
  <si>
    <t>EBT/Sales</t>
  </si>
  <si>
    <t>Net Profit Margin</t>
  </si>
  <si>
    <t>NI/Sales</t>
  </si>
  <si>
    <t>Asset Turnover Ratio</t>
  </si>
  <si>
    <t>Sales/Total Assets</t>
  </si>
  <si>
    <t>Two Factor Dupont Analysis</t>
  </si>
  <si>
    <t>ROA</t>
  </si>
  <si>
    <t>EBIT margin * Asset Turnover</t>
  </si>
  <si>
    <t>Three Factor DuPont</t>
  </si>
  <si>
    <t>NPM</t>
  </si>
  <si>
    <t>NP/Sales</t>
  </si>
  <si>
    <t>ATR</t>
  </si>
  <si>
    <t>Total Leverage</t>
  </si>
  <si>
    <t>Total Assets/Equity</t>
  </si>
  <si>
    <t>NPM*ATR*TL</t>
  </si>
  <si>
    <t>Five Factor Dupont</t>
  </si>
  <si>
    <t>Tax Factor</t>
  </si>
  <si>
    <t>NI/EBT</t>
  </si>
  <si>
    <t>Interest Factor</t>
  </si>
  <si>
    <t>EBT/EBIT</t>
  </si>
  <si>
    <t>EBIT Margin</t>
  </si>
  <si>
    <t>Sales/TA</t>
  </si>
  <si>
    <t>TL</t>
  </si>
  <si>
    <t>TA/Equity</t>
  </si>
  <si>
    <t>TF*IF*EM*ATR*TL</t>
  </si>
  <si>
    <t>Turnover or Efficiency Ratios</t>
  </si>
  <si>
    <t>Non-Current Asset Turnover Ratio</t>
  </si>
  <si>
    <t>Sales/NCA</t>
  </si>
  <si>
    <t>PPE Utilisation Ratio/ Capital Intensity Ratio</t>
  </si>
  <si>
    <t>Sales/PPE</t>
  </si>
  <si>
    <t>Current Asset Turnover Ratio</t>
  </si>
  <si>
    <t>Sales/CA</t>
  </si>
  <si>
    <t>Equity Turnover Ratio</t>
  </si>
  <si>
    <t>Sales/Equity</t>
  </si>
  <si>
    <t>Working Capital Ratio</t>
  </si>
  <si>
    <t>Working Capital Turnover Ratio</t>
  </si>
  <si>
    <t>Sales/Working Capital</t>
  </si>
  <si>
    <t>Inventory Turnover Ratio (ITR)</t>
  </si>
  <si>
    <t>Sales/Inventory</t>
  </si>
  <si>
    <t xml:space="preserve">Day's Inventory </t>
  </si>
  <si>
    <t>365/ITR</t>
  </si>
  <si>
    <t>Debtors Turnover Ratio (DTR)</t>
  </si>
  <si>
    <t>Sales/Debtors</t>
  </si>
  <si>
    <t>Day's receivable or Average Collection Period</t>
  </si>
  <si>
    <t>365/DTR</t>
  </si>
  <si>
    <t>Day's Cash</t>
  </si>
  <si>
    <t>Cash/ Cash Expenses per Day</t>
  </si>
  <si>
    <t>Creditor Turnover Ratio (CTR)</t>
  </si>
  <si>
    <t>Mateiral Consumed/Creditors</t>
  </si>
  <si>
    <t>Day's Creditors/Average Payment Period</t>
  </si>
  <si>
    <t>365/CTR</t>
  </si>
  <si>
    <t>Cash Conversion Cycle (Days)</t>
  </si>
  <si>
    <t>Days inventory + Days debtors + Days Cash - Days Payable</t>
  </si>
  <si>
    <t>Insolvency Ratio</t>
  </si>
  <si>
    <t>Debt</t>
  </si>
  <si>
    <t>All interest bearing liabilites are debt</t>
  </si>
  <si>
    <t>Debt/Equity Ratio</t>
  </si>
  <si>
    <t>Total Debt/ Equity</t>
  </si>
  <si>
    <t>Debt Ratio /Debt Capitalisation Ratio</t>
  </si>
  <si>
    <t>Debt/ (Debt + Equity)</t>
  </si>
  <si>
    <t>Equity Ratio/ Equity Capitalisation Ratio</t>
  </si>
  <si>
    <t>Equity/(Debt + Equity)</t>
  </si>
  <si>
    <t>Interest Coverage Ratio</t>
  </si>
  <si>
    <t>EBIT/ Interest</t>
  </si>
  <si>
    <t>Total Debt Service Ratio</t>
  </si>
  <si>
    <t>EBIT/ (Interest + Debt)</t>
  </si>
  <si>
    <t>Test of Dividend Policy</t>
  </si>
  <si>
    <t>Dividend Per Share</t>
  </si>
  <si>
    <t>Dividend Declared/ No. of share outstanding</t>
  </si>
  <si>
    <t>Earning Per Share</t>
  </si>
  <si>
    <t>NI/ No of share outstanding</t>
  </si>
  <si>
    <t>Dividend Yeild Ratio</t>
  </si>
  <si>
    <t>Divident/ Current Market Price</t>
  </si>
  <si>
    <t>Retension Ratio</t>
  </si>
  <si>
    <t>1- D/P Ratio</t>
  </si>
  <si>
    <t>Dividend Payout Ratio (D/P Ratio)</t>
  </si>
  <si>
    <t>DPS/EPS</t>
  </si>
  <si>
    <t>Liquidity Ratios</t>
  </si>
  <si>
    <t>Current Ratio</t>
  </si>
  <si>
    <t>Current Assets/ Current Liabilities</t>
  </si>
  <si>
    <t>Quick Ratio/ Acid Test Ratio</t>
  </si>
  <si>
    <t>(CA-Inventory)/ CL</t>
  </si>
  <si>
    <t>Valuation Ratios</t>
  </si>
  <si>
    <t>Book Value per Share</t>
  </si>
  <si>
    <t>Total Equity/ No. of Share Outstanding</t>
  </si>
  <si>
    <t>Market Value Per Share (on balance sheet date)</t>
  </si>
  <si>
    <t>market value of share</t>
  </si>
  <si>
    <t>Earning Per share</t>
  </si>
  <si>
    <t>Price Earning Ratio (P/E)</t>
  </si>
  <si>
    <t>MPS/EPS</t>
  </si>
  <si>
    <t>Price to Book Value Ratio (P/B)</t>
  </si>
  <si>
    <t>MPS/BVPS</t>
  </si>
  <si>
    <t>-</t>
  </si>
  <si>
    <t>PROFIT &amp; LOSS ACCOUNT OF TATA STEEL (in Rs. Cr.)</t>
  </si>
  <si>
    <t>Equity Share Capital (face value is Rs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</si>
</sst>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8"/>
      <color rgb="FFFF0000"/>
      <name val="Times New Roman"/>
      <family val="1"/>
    </font>
    <font>
      <i/>
      <sz val="9"/>
      <color theme="1"/>
      <name val="Times New Roman"/>
      <family val="1"/>
    </font>
    <font>
      <b/>
      <sz val="8"/>
      <color rgb="FF333333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rgb="FF333333"/>
      <name val="Times New Roman"/>
      <family val="1"/>
    </font>
    <font>
      <sz val="8"/>
      <color rgb="FF333333"/>
      <name val="Times New Roman"/>
      <family val="1"/>
    </font>
    <font>
      <sz val="9"/>
      <color rgb="FF333333"/>
      <name val="Times New Roman"/>
      <family val="1"/>
    </font>
    <font>
      <b/>
      <sz val="8"/>
      <color rgb="FF333333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EEEEEE"/>
      </right>
      <top/>
      <bottom/>
      <diagonal/>
    </border>
    <border>
      <left style="medium">
        <color rgb="FFEEEEEE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17" fontId="2" fillId="2" borderId="1" xfId="0" applyNumberFormat="1" applyFont="1" applyFill="1" applyBorder="1" applyAlignment="1">
      <alignment horizontal="right" vertical="center" wrapText="1"/>
    </xf>
    <xf numFmtId="17" fontId="2" fillId="2" borderId="11" xfId="0" applyNumberFormat="1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vertical="center" wrapText="1"/>
    </xf>
    <xf numFmtId="9" fontId="3" fillId="2" borderId="11" xfId="1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2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horizontal="right" vertical="center" wrapText="1"/>
    </xf>
    <xf numFmtId="0" fontId="3" fillId="6" borderId="0" xfId="0" applyFont="1" applyFill="1" applyAlignment="1">
      <alignment horizontal="left"/>
    </xf>
    <xf numFmtId="1" fontId="3" fillId="6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17" xfId="0" applyNumberFormat="1" applyFont="1" applyBorder="1" applyAlignment="1">
      <alignment horizontal="left"/>
    </xf>
    <xf numFmtId="0" fontId="3" fillId="7" borderId="0" xfId="0" applyFont="1" applyFill="1" applyAlignment="1">
      <alignment horizontal="left"/>
    </xf>
    <xf numFmtId="1" fontId="3" fillId="0" borderId="16" xfId="0" applyNumberFormat="1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 vertical="center" wrapText="1"/>
    </xf>
    <xf numFmtId="1" fontId="3" fillId="7" borderId="0" xfId="0" applyNumberFormat="1" applyFont="1" applyFill="1" applyAlignment="1">
      <alignment horizontal="left"/>
    </xf>
    <xf numFmtId="1" fontId="7" fillId="0" borderId="0" xfId="0" applyNumberFormat="1" applyFont="1" applyAlignment="1">
      <alignment horizontal="left"/>
    </xf>
    <xf numFmtId="1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1" xfId="0" applyNumberFormat="1" applyFont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1" fontId="7" fillId="8" borderId="0" xfId="0" applyNumberFormat="1" applyFont="1" applyFill="1" applyAlignment="1">
      <alignment horizontal="left"/>
    </xf>
    <xf numFmtId="1" fontId="3" fillId="8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0" fontId="3" fillId="7" borderId="0" xfId="0" applyFont="1" applyFill="1"/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8" borderId="0" xfId="0" applyFont="1" applyFill="1"/>
    <xf numFmtId="2" fontId="3" fillId="6" borderId="0" xfId="0" applyNumberFormat="1" applyFont="1" applyFill="1" applyAlignment="1">
      <alignment horizontal="center"/>
    </xf>
    <xf numFmtId="0" fontId="3" fillId="10" borderId="0" xfId="0" applyFont="1" applyFill="1"/>
    <xf numFmtId="10" fontId="3" fillId="6" borderId="0" xfId="1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6" borderId="0" xfId="1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9" fontId="3" fillId="0" borderId="0" xfId="1" applyFont="1" applyAlignment="1">
      <alignment horizontal="left"/>
    </xf>
    <xf numFmtId="0" fontId="3" fillId="9" borderId="0" xfId="0" applyFont="1" applyFill="1" applyAlignment="1">
      <alignment horizontal="left"/>
    </xf>
    <xf numFmtId="164" fontId="3" fillId="6" borderId="0" xfId="1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1" applyNumberFormat="1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0" fontId="9" fillId="0" borderId="0" xfId="0" applyFont="1"/>
    <xf numFmtId="17" fontId="8" fillId="4" borderId="6" xfId="0" applyNumberFormat="1" applyFont="1" applyFill="1" applyBorder="1" applyAlignment="1">
      <alignment horizontal="right" vertical="top" wrapText="1"/>
    </xf>
    <xf numFmtId="0" fontId="11" fillId="4" borderId="18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right" vertical="top" wrapText="1"/>
    </xf>
    <xf numFmtId="0" fontId="13" fillId="2" borderId="19" xfId="0" applyFont="1" applyFill="1" applyBorder="1" applyAlignment="1">
      <alignment horizontal="left" vertical="top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right" vertical="top" wrapText="1"/>
    </xf>
    <xf numFmtId="0" fontId="11" fillId="5" borderId="19" xfId="0" applyFont="1" applyFill="1" applyBorder="1" applyAlignment="1">
      <alignment horizontal="left" vertical="top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top" wrapText="1"/>
    </xf>
    <xf numFmtId="4" fontId="8" fillId="4" borderId="4" xfId="0" applyNumberFormat="1" applyFont="1" applyFill="1" applyBorder="1" applyAlignment="1">
      <alignment horizontal="right" vertical="top" wrapText="1"/>
    </xf>
    <xf numFmtId="0" fontId="11" fillId="4" borderId="19" xfId="0" applyFont="1" applyFill="1" applyBorder="1" applyAlignment="1">
      <alignment horizontal="left" vertical="top" wrapText="1"/>
    </xf>
    <xf numFmtId="9" fontId="11" fillId="4" borderId="21" xfId="1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right" vertical="top" wrapText="1"/>
    </xf>
    <xf numFmtId="0" fontId="13" fillId="2" borderId="22" xfId="0" applyFont="1" applyFill="1" applyBorder="1" applyAlignment="1">
      <alignment horizontal="left" vertical="top" wrapText="1"/>
    </xf>
    <xf numFmtId="3" fontId="14" fillId="0" borderId="23" xfId="0" applyNumberFormat="1" applyFont="1" applyBorder="1" applyAlignment="1">
      <alignment horizontal="right" vertical="center" wrapText="1"/>
    </xf>
    <xf numFmtId="0" fontId="2" fillId="6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top" wrapText="1"/>
    </xf>
    <xf numFmtId="0" fontId="10" fillId="6" borderId="1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8E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9E491-6A91-874F-FEBE-46552F08E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F4D168-E24B-3CC2-BF9E-F7A5D7DB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3</xdr:row>
      <xdr:rowOff>0</xdr:rowOff>
    </xdr:from>
    <xdr:ext cx="76200" cy="76200"/>
    <xdr:pic>
      <xdr:nvPicPr>
        <xdr:cNvPr id="4" name="Picture 3" descr="https://images.moneycontrol.com/images/blank.gif">
          <a:extLst>
            <a:ext uri="{FF2B5EF4-FFF2-40B4-BE49-F238E27FC236}">
              <a16:creationId xmlns:a16="http://schemas.microsoft.com/office/drawing/2014/main" id="{93C4B3ED-BD0D-40E2-BA73-9F1B133BF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1880" y="746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</xdr:row>
      <xdr:rowOff>0</xdr:rowOff>
    </xdr:from>
    <xdr:ext cx="76200" cy="76200"/>
    <xdr:pic>
      <xdr:nvPicPr>
        <xdr:cNvPr id="5" name="Picture 4" descr="https://images.moneycontrol.com/images/blank.gif">
          <a:extLst>
            <a:ext uri="{FF2B5EF4-FFF2-40B4-BE49-F238E27FC236}">
              <a16:creationId xmlns:a16="http://schemas.microsoft.com/office/drawing/2014/main" id="{81E48468-F916-499C-9CF8-304F5F8E1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1880" y="746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</xdr:row>
      <xdr:rowOff>0</xdr:rowOff>
    </xdr:from>
    <xdr:ext cx="76200" cy="76200"/>
    <xdr:pic>
      <xdr:nvPicPr>
        <xdr:cNvPr id="6" name="Picture 5" descr="https://images.moneycontrol.com/images/blank.gif">
          <a:extLst>
            <a:ext uri="{FF2B5EF4-FFF2-40B4-BE49-F238E27FC236}">
              <a16:creationId xmlns:a16="http://schemas.microsoft.com/office/drawing/2014/main" id="{C8E36CD4-28DC-4D72-BFE2-40220C9F0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746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</xdr:row>
      <xdr:rowOff>0</xdr:rowOff>
    </xdr:from>
    <xdr:ext cx="76200" cy="76200"/>
    <xdr:pic>
      <xdr:nvPicPr>
        <xdr:cNvPr id="7" name="Picture 6" descr="https://images.moneycontrol.com/images/blank.gif">
          <a:extLst>
            <a:ext uri="{FF2B5EF4-FFF2-40B4-BE49-F238E27FC236}">
              <a16:creationId xmlns:a16="http://schemas.microsoft.com/office/drawing/2014/main" id="{589FF3CE-5E12-4DA2-99B2-9105ED649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746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46FF-0D73-4885-9572-C7A40413826B}">
  <dimension ref="A1:T45"/>
  <sheetViews>
    <sheetView workbookViewId="0">
      <selection activeCell="B44" sqref="B44"/>
    </sheetView>
  </sheetViews>
  <sheetFormatPr defaultColWidth="8.85546875" defaultRowHeight="12" x14ac:dyDescent="0.2"/>
  <cols>
    <col min="1" max="1" width="21.5703125" style="19" customWidth="1"/>
    <col min="2" max="4" width="9.28515625" style="19" bestFit="1" customWidth="1"/>
    <col min="5" max="6" width="7.85546875" style="19" bestFit="1" customWidth="1"/>
    <col min="7" max="7" width="8.42578125" style="19" customWidth="1"/>
    <col min="8" max="8" width="25.28515625" style="19" customWidth="1"/>
    <col min="9" max="14" width="8.42578125" style="19" customWidth="1"/>
    <col min="15" max="15" width="25.28515625" style="19" customWidth="1"/>
    <col min="16" max="20" width="8.42578125" style="19" customWidth="1"/>
    <col min="21" max="16384" width="8.85546875" style="19"/>
  </cols>
  <sheetData>
    <row r="1" spans="1:20" ht="12.75" thickBot="1" x14ac:dyDescent="0.25">
      <c r="A1" s="87" t="s">
        <v>0</v>
      </c>
      <c r="B1" s="87"/>
      <c r="C1" s="87"/>
      <c r="D1" s="87"/>
      <c r="E1" s="87"/>
      <c r="F1" s="87"/>
      <c r="H1" s="80" t="s">
        <v>89</v>
      </c>
      <c r="I1" s="80"/>
      <c r="J1" s="80"/>
      <c r="K1" s="80"/>
      <c r="L1" s="80"/>
      <c r="M1" s="80"/>
      <c r="O1" s="80" t="s">
        <v>93</v>
      </c>
      <c r="P1" s="80"/>
      <c r="Q1" s="80"/>
      <c r="R1" s="80"/>
      <c r="S1" s="80"/>
      <c r="T1" s="80"/>
    </row>
    <row r="2" spans="1:20" ht="12.75" thickBot="1" x14ac:dyDescent="0.25">
      <c r="A2" s="20" t="s">
        <v>1</v>
      </c>
      <c r="B2" s="88" t="s">
        <v>2</v>
      </c>
      <c r="C2" s="89"/>
      <c r="D2" s="89"/>
      <c r="E2" s="89"/>
      <c r="F2" s="89"/>
      <c r="H2" s="81" t="s">
        <v>94</v>
      </c>
      <c r="I2" s="82"/>
      <c r="J2" s="82"/>
      <c r="K2" s="82"/>
      <c r="L2" s="82"/>
      <c r="M2" s="83"/>
      <c r="O2" s="81" t="s">
        <v>94</v>
      </c>
      <c r="P2" s="82"/>
      <c r="Q2" s="82"/>
      <c r="R2" s="82"/>
      <c r="S2" s="82"/>
      <c r="T2" s="83"/>
    </row>
    <row r="3" spans="1:20" ht="12.75" thickBot="1" x14ac:dyDescent="0.25">
      <c r="A3" s="21"/>
      <c r="B3" s="12" t="s">
        <v>3</v>
      </c>
      <c r="C3" s="22">
        <v>44256</v>
      </c>
      <c r="D3" s="22">
        <v>43891</v>
      </c>
      <c r="E3" s="22">
        <v>43525</v>
      </c>
      <c r="F3" s="22">
        <v>43160</v>
      </c>
      <c r="H3" s="1"/>
      <c r="I3" s="3">
        <v>44621</v>
      </c>
      <c r="J3" s="3">
        <v>44256</v>
      </c>
      <c r="K3" s="3">
        <v>43891</v>
      </c>
      <c r="L3" s="3">
        <v>43525</v>
      </c>
      <c r="M3" s="4">
        <v>43160</v>
      </c>
      <c r="O3" s="1"/>
      <c r="P3" s="3">
        <v>44621</v>
      </c>
      <c r="Q3" s="3">
        <v>44256</v>
      </c>
      <c r="R3" s="3">
        <v>43891</v>
      </c>
      <c r="S3" s="3">
        <v>43525</v>
      </c>
      <c r="T3" s="4">
        <v>43160</v>
      </c>
    </row>
    <row r="4" spans="1:20" ht="12.75" thickBot="1" x14ac:dyDescent="0.25">
      <c r="A4" s="13"/>
      <c r="B4" s="14" t="s">
        <v>4</v>
      </c>
      <c r="C4" s="14" t="s">
        <v>4</v>
      </c>
      <c r="D4" s="14" t="s">
        <v>4</v>
      </c>
      <c r="E4" s="14" t="s">
        <v>4</v>
      </c>
      <c r="F4" s="14" t="s">
        <v>4</v>
      </c>
      <c r="H4" s="84" t="s">
        <v>5</v>
      </c>
      <c r="I4" s="85"/>
      <c r="J4" s="85"/>
      <c r="K4" s="85"/>
      <c r="L4" s="85"/>
      <c r="M4" s="86"/>
      <c r="O4" s="84" t="s">
        <v>5</v>
      </c>
      <c r="P4" s="85"/>
      <c r="Q4" s="85"/>
      <c r="R4" s="85"/>
      <c r="S4" s="85"/>
      <c r="T4" s="86"/>
    </row>
    <row r="5" spans="1:20" ht="12.75" thickBot="1" x14ac:dyDescent="0.25">
      <c r="A5" s="90" t="s">
        <v>5</v>
      </c>
      <c r="B5" s="91"/>
      <c r="C5" s="12"/>
      <c r="D5" s="12"/>
      <c r="E5" s="12"/>
      <c r="F5" s="12"/>
      <c r="H5" s="5" t="s">
        <v>6</v>
      </c>
      <c r="I5" s="6"/>
      <c r="J5" s="2"/>
      <c r="K5" s="2"/>
      <c r="L5" s="2"/>
      <c r="M5" s="7"/>
      <c r="O5" s="5" t="s">
        <v>6</v>
      </c>
      <c r="P5" s="6"/>
      <c r="Q5" s="2"/>
      <c r="R5" s="2"/>
      <c r="S5" s="2"/>
      <c r="T5" s="7"/>
    </row>
    <row r="6" spans="1:20" x14ac:dyDescent="0.2">
      <c r="A6" s="90" t="s">
        <v>6</v>
      </c>
      <c r="B6" s="91"/>
      <c r="C6" s="12"/>
      <c r="D6" s="12"/>
      <c r="E6" s="12"/>
      <c r="F6" s="12"/>
      <c r="H6" s="8" t="s">
        <v>7</v>
      </c>
      <c r="I6" s="9">
        <f t="shared" ref="I6:L6" si="0">B7/$F7</f>
        <v>1.9162303664921465</v>
      </c>
      <c r="J6" s="9">
        <f t="shared" si="0"/>
        <v>1.9371727748691099</v>
      </c>
      <c r="K6" s="9">
        <f t="shared" si="0"/>
        <v>1.963350785340314</v>
      </c>
      <c r="L6" s="9">
        <f t="shared" si="0"/>
        <v>1.963350785340314</v>
      </c>
      <c r="M6" s="9">
        <f>F7/$F7</f>
        <v>1</v>
      </c>
      <c r="O6" s="8" t="s">
        <v>7</v>
      </c>
      <c r="P6" s="9">
        <f t="shared" ref="P6:S10" si="1">B7/B$44</f>
        <v>3.0182330966576779E-3</v>
      </c>
      <c r="Q6" s="9">
        <f t="shared" si="1"/>
        <v>3.382671579159086E-3</v>
      </c>
      <c r="R6" s="9">
        <f t="shared" si="1"/>
        <v>3.5722791140747798E-3</v>
      </c>
      <c r="S6" s="9">
        <f t="shared" si="1"/>
        <v>3.7688442211055275E-3</v>
      </c>
      <c r="T6" s="9">
        <f>F7/F$44</f>
        <v>2.0976102618169038E-3</v>
      </c>
    </row>
    <row r="7" spans="1:20" x14ac:dyDescent="0.2">
      <c r="A7" s="13" t="s">
        <v>7</v>
      </c>
      <c r="B7" s="14">
        <v>366</v>
      </c>
      <c r="C7" s="14">
        <v>370</v>
      </c>
      <c r="D7" s="14">
        <v>375</v>
      </c>
      <c r="E7" s="14">
        <v>375</v>
      </c>
      <c r="F7" s="14">
        <v>191</v>
      </c>
      <c r="H7" s="10" t="s">
        <v>8</v>
      </c>
      <c r="I7" s="9">
        <f t="shared" ref="I7:I10" si="2">B8/$F8</f>
        <v>1.9162303664921465</v>
      </c>
      <c r="J7" s="9">
        <f t="shared" ref="J7:J10" si="3">C8/$F8</f>
        <v>1.9371727748691099</v>
      </c>
      <c r="K7" s="9">
        <f t="shared" ref="K7:K10" si="4">D8/$F8</f>
        <v>1.963350785340314</v>
      </c>
      <c r="L7" s="9">
        <f t="shared" ref="L7:L10" si="5">E8/$F8</f>
        <v>1.963350785340314</v>
      </c>
      <c r="M7" s="9">
        <f>F8/$F8</f>
        <v>1</v>
      </c>
      <c r="O7" s="10" t="s">
        <v>8</v>
      </c>
      <c r="P7" s="9">
        <f t="shared" ref="P7:P10" si="6">B8/B$44</f>
        <v>3.0182330966576779E-3</v>
      </c>
      <c r="Q7" s="9">
        <f t="shared" si="1"/>
        <v>3.382671579159086E-3</v>
      </c>
      <c r="R7" s="9">
        <f t="shared" si="1"/>
        <v>3.5722791140747798E-3</v>
      </c>
      <c r="S7" s="9">
        <f t="shared" si="1"/>
        <v>3.7688442211055275E-3</v>
      </c>
      <c r="T7" s="9">
        <f t="shared" ref="T7:T10" si="7">F8/F$44</f>
        <v>2.0976102618169038E-3</v>
      </c>
    </row>
    <row r="8" spans="1:20" x14ac:dyDescent="0.2">
      <c r="A8" s="15" t="s">
        <v>8</v>
      </c>
      <c r="B8" s="16">
        <v>366</v>
      </c>
      <c r="C8" s="16">
        <v>370</v>
      </c>
      <c r="D8" s="16">
        <v>375</v>
      </c>
      <c r="E8" s="16">
        <v>375</v>
      </c>
      <c r="F8" s="16">
        <v>191</v>
      </c>
      <c r="H8" s="8" t="s">
        <v>9</v>
      </c>
      <c r="I8" s="9">
        <f t="shared" si="2"/>
        <v>1.0149587049884374</v>
      </c>
      <c r="J8" s="9">
        <f t="shared" si="3"/>
        <v>0.98346878097125867</v>
      </c>
      <c r="K8" s="9">
        <f t="shared" si="4"/>
        <v>0.97777337297654443</v>
      </c>
      <c r="L8" s="9">
        <f t="shared" si="5"/>
        <v>1.0376346217376942</v>
      </c>
      <c r="M8" s="9">
        <f>F9/$F9</f>
        <v>1</v>
      </c>
      <c r="O8" s="8" t="s">
        <v>9</v>
      </c>
      <c r="P8" s="9">
        <f t="shared" si="6"/>
        <v>0.63339188375679312</v>
      </c>
      <c r="Q8" s="9">
        <f t="shared" si="1"/>
        <v>0.68041067461442117</v>
      </c>
      <c r="R8" s="9">
        <f t="shared" si="1"/>
        <v>0.70486306263396048</v>
      </c>
      <c r="S8" s="9">
        <f t="shared" si="1"/>
        <v>0.78917587939698497</v>
      </c>
      <c r="T8" s="9">
        <f t="shared" si="7"/>
        <v>0.8310819715340011</v>
      </c>
    </row>
    <row r="9" spans="1:20" x14ac:dyDescent="0.2">
      <c r="A9" s="13" t="s">
        <v>9</v>
      </c>
      <c r="B9" s="17">
        <v>76807</v>
      </c>
      <c r="C9" s="17">
        <v>74424</v>
      </c>
      <c r="D9" s="17">
        <v>73993</v>
      </c>
      <c r="E9" s="17">
        <v>78523</v>
      </c>
      <c r="F9" s="17">
        <v>75675</v>
      </c>
      <c r="H9" s="10" t="s">
        <v>10</v>
      </c>
      <c r="I9" s="9">
        <f t="shared" si="2"/>
        <v>1.0149587049884374</v>
      </c>
      <c r="J9" s="9">
        <f t="shared" si="3"/>
        <v>0.98346878097125867</v>
      </c>
      <c r="K9" s="9">
        <f t="shared" si="4"/>
        <v>0.97777337297654443</v>
      </c>
      <c r="L9" s="9">
        <f t="shared" si="5"/>
        <v>1.0376346217376942</v>
      </c>
      <c r="M9" s="9">
        <f t="shared" ref="M9:M10" si="8">F10/$F10</f>
        <v>1</v>
      </c>
      <c r="O9" s="10" t="s">
        <v>10</v>
      </c>
      <c r="P9" s="9">
        <f t="shared" si="6"/>
        <v>0.63339188375679312</v>
      </c>
      <c r="Q9" s="9">
        <f t="shared" si="1"/>
        <v>0.68041067461442117</v>
      </c>
      <c r="R9" s="9">
        <f t="shared" si="1"/>
        <v>0.70486306263396048</v>
      </c>
      <c r="S9" s="9">
        <f t="shared" si="1"/>
        <v>0.78917587939698497</v>
      </c>
      <c r="T9" s="9">
        <f t="shared" si="7"/>
        <v>0.8310819715340011</v>
      </c>
    </row>
    <row r="10" spans="1:20" ht="24" x14ac:dyDescent="0.2">
      <c r="A10" s="15" t="s">
        <v>10</v>
      </c>
      <c r="B10" s="18">
        <v>76807</v>
      </c>
      <c r="C10" s="18">
        <v>74424</v>
      </c>
      <c r="D10" s="18">
        <v>73993</v>
      </c>
      <c r="E10" s="18">
        <v>78523</v>
      </c>
      <c r="F10" s="18">
        <v>75675</v>
      </c>
      <c r="H10" s="10" t="s">
        <v>11</v>
      </c>
      <c r="I10" s="9">
        <f t="shared" si="2"/>
        <v>1.0172277436532835</v>
      </c>
      <c r="J10" s="9">
        <f t="shared" si="3"/>
        <v>0.98586982310916615</v>
      </c>
      <c r="K10" s="9">
        <f t="shared" si="4"/>
        <v>0.98025465953127888</v>
      </c>
      <c r="L10" s="9">
        <f t="shared" si="5"/>
        <v>1.0399652018031793</v>
      </c>
      <c r="M10" s="9">
        <f t="shared" si="8"/>
        <v>1</v>
      </c>
      <c r="O10" s="10" t="s">
        <v>11</v>
      </c>
      <c r="P10" s="9">
        <f t="shared" si="6"/>
        <v>0.63641011685345072</v>
      </c>
      <c r="Q10" s="9">
        <f t="shared" si="1"/>
        <v>0.68379334619358023</v>
      </c>
      <c r="R10" s="9">
        <f t="shared" si="1"/>
        <v>0.70843534174803524</v>
      </c>
      <c r="S10" s="9">
        <f t="shared" si="1"/>
        <v>0.79294472361809043</v>
      </c>
      <c r="T10" s="9">
        <f t="shared" si="7"/>
        <v>0.83317958179581797</v>
      </c>
    </row>
    <row r="11" spans="1:20" x14ac:dyDescent="0.2">
      <c r="A11" s="15" t="s">
        <v>11</v>
      </c>
      <c r="B11" s="18">
        <v>77173</v>
      </c>
      <c r="C11" s="18">
        <v>74794</v>
      </c>
      <c r="D11" s="18">
        <v>74368</v>
      </c>
      <c r="E11" s="18">
        <v>78898</v>
      </c>
      <c r="F11" s="18">
        <v>75866</v>
      </c>
      <c r="H11" s="8" t="s">
        <v>90</v>
      </c>
      <c r="I11" s="9"/>
      <c r="J11" s="9"/>
      <c r="K11" s="9"/>
      <c r="L11" s="9"/>
      <c r="M11" s="9"/>
      <c r="O11" s="8" t="s">
        <v>90</v>
      </c>
      <c r="P11" s="9"/>
      <c r="Q11" s="9"/>
      <c r="R11" s="9"/>
      <c r="S11" s="9"/>
      <c r="T11" s="9"/>
    </row>
    <row r="12" spans="1:20" ht="12.75" thickBot="1" x14ac:dyDescent="0.25">
      <c r="A12" s="90" t="s">
        <v>12</v>
      </c>
      <c r="B12" s="91"/>
      <c r="C12" s="12"/>
      <c r="D12" s="12"/>
      <c r="E12" s="12"/>
      <c r="F12" s="12"/>
      <c r="H12" s="8" t="s">
        <v>91</v>
      </c>
      <c r="I12" s="9"/>
      <c r="J12" s="9"/>
      <c r="K12" s="9"/>
      <c r="L12" s="9"/>
      <c r="M12" s="9"/>
      <c r="O12" s="8" t="s">
        <v>91</v>
      </c>
      <c r="P12" s="9"/>
      <c r="Q12" s="9"/>
      <c r="R12" s="9"/>
      <c r="S12" s="9"/>
      <c r="T12" s="9"/>
    </row>
    <row r="13" spans="1:20" ht="12.75" thickBot="1" x14ac:dyDescent="0.25">
      <c r="A13" s="13" t="s">
        <v>13</v>
      </c>
      <c r="B13" s="14">
        <v>0</v>
      </c>
      <c r="C13" s="14">
        <v>0</v>
      </c>
      <c r="D13" s="14">
        <v>0</v>
      </c>
      <c r="E13" s="14">
        <v>0</v>
      </c>
      <c r="F13" s="14">
        <v>39</v>
      </c>
      <c r="H13" s="5" t="s">
        <v>12</v>
      </c>
      <c r="I13" s="9"/>
      <c r="J13" s="9"/>
      <c r="K13" s="9"/>
      <c r="L13" s="9"/>
      <c r="M13" s="9"/>
      <c r="O13" s="5" t="s">
        <v>12</v>
      </c>
      <c r="P13" s="9"/>
      <c r="Q13" s="9"/>
      <c r="R13" s="9"/>
      <c r="S13" s="9"/>
      <c r="T13" s="9"/>
    </row>
    <row r="14" spans="1:20" ht="24" x14ac:dyDescent="0.2">
      <c r="A14" s="13" t="s">
        <v>14</v>
      </c>
      <c r="B14" s="14">
        <v>129</v>
      </c>
      <c r="C14" s="14">
        <v>365</v>
      </c>
      <c r="D14" s="14">
        <v>347</v>
      </c>
      <c r="E14" s="14">
        <v>339</v>
      </c>
      <c r="F14" s="14">
        <v>424</v>
      </c>
      <c r="H14" s="8" t="s">
        <v>13</v>
      </c>
      <c r="I14" s="9">
        <f t="shared" ref="I14:L18" si="9">B13/$F13</f>
        <v>0</v>
      </c>
      <c r="J14" s="9">
        <f t="shared" si="9"/>
        <v>0</v>
      </c>
      <c r="K14" s="9">
        <f t="shared" si="9"/>
        <v>0</v>
      </c>
      <c r="L14" s="9">
        <f t="shared" si="9"/>
        <v>0</v>
      </c>
      <c r="M14" s="9">
        <f>F13/$F13</f>
        <v>1</v>
      </c>
      <c r="O14" s="8" t="s">
        <v>13</v>
      </c>
      <c r="P14" s="9">
        <f t="shared" ref="P14:P18" si="10">B13/B$44</f>
        <v>0</v>
      </c>
      <c r="Q14" s="9">
        <f t="shared" ref="Q14:Q18" si="11">C13/C$44</f>
        <v>0</v>
      </c>
      <c r="R14" s="9">
        <f t="shared" ref="R14:R18" si="12">D13/D$44</f>
        <v>0</v>
      </c>
      <c r="S14" s="9">
        <f t="shared" ref="S14:S18" si="13">E13/E$44</f>
        <v>0</v>
      </c>
      <c r="T14" s="9">
        <f t="shared" ref="T14:T18" si="14">F13/F$44</f>
        <v>4.2830785450711649E-4</v>
      </c>
    </row>
    <row r="15" spans="1:20" x14ac:dyDescent="0.2">
      <c r="A15" s="13" t="s">
        <v>15</v>
      </c>
      <c r="B15" s="17">
        <v>6060</v>
      </c>
      <c r="C15" s="17">
        <v>5697</v>
      </c>
      <c r="D15" s="17">
        <v>6234</v>
      </c>
      <c r="E15" s="17">
        <v>1367</v>
      </c>
      <c r="F15" s="14">
        <v>643</v>
      </c>
      <c r="H15" s="8" t="s">
        <v>14</v>
      </c>
      <c r="I15" s="9">
        <f t="shared" si="9"/>
        <v>0.30424528301886794</v>
      </c>
      <c r="J15" s="9">
        <f t="shared" ref="J15:J18" si="15">C14/$F14</f>
        <v>0.86084905660377353</v>
      </c>
      <c r="K15" s="9">
        <f t="shared" ref="K15:K18" si="16">D14/$F14</f>
        <v>0.81839622641509435</v>
      </c>
      <c r="L15" s="9">
        <f t="shared" ref="L15:L18" si="17">E14/$F14</f>
        <v>0.79952830188679247</v>
      </c>
      <c r="M15" s="9">
        <f t="shared" ref="M15:M18" si="18">F14/$F14</f>
        <v>1</v>
      </c>
      <c r="O15" s="8" t="s">
        <v>14</v>
      </c>
      <c r="P15" s="9">
        <f t="shared" si="10"/>
        <v>1.0638034684940995E-3</v>
      </c>
      <c r="Q15" s="9">
        <f t="shared" si="11"/>
        <v>3.3369598010623419E-3</v>
      </c>
      <c r="R15" s="9">
        <f t="shared" si="12"/>
        <v>3.3055489402238629E-3</v>
      </c>
      <c r="S15" s="9">
        <f t="shared" si="13"/>
        <v>3.4070351758793971E-3</v>
      </c>
      <c r="T15" s="9">
        <f t="shared" si="14"/>
        <v>4.656475136179933E-3</v>
      </c>
    </row>
    <row r="16" spans="1:20" x14ac:dyDescent="0.2">
      <c r="A16" s="13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26</v>
      </c>
      <c r="H16" s="8" t="s">
        <v>15</v>
      </c>
      <c r="I16" s="9">
        <f t="shared" si="9"/>
        <v>9.4245723172628306</v>
      </c>
      <c r="J16" s="9">
        <f t="shared" si="15"/>
        <v>8.8600311041990665</v>
      </c>
      <c r="K16" s="9">
        <f t="shared" si="16"/>
        <v>9.695178849144634</v>
      </c>
      <c r="L16" s="9">
        <f t="shared" si="17"/>
        <v>2.1259720062208398</v>
      </c>
      <c r="M16" s="9">
        <f t="shared" si="18"/>
        <v>1</v>
      </c>
      <c r="O16" s="8" t="s">
        <v>15</v>
      </c>
      <c r="P16" s="9">
        <f t="shared" si="10"/>
        <v>4.9974023403676307E-2</v>
      </c>
      <c r="Q16" s="9">
        <f t="shared" si="11"/>
        <v>5.2083999963430577E-2</v>
      </c>
      <c r="R16" s="9">
        <f t="shared" si="12"/>
        <v>5.9385567992379137E-2</v>
      </c>
      <c r="S16" s="9">
        <f t="shared" si="13"/>
        <v>1.3738693467336683E-2</v>
      </c>
      <c r="T16" s="9">
        <f t="shared" si="14"/>
        <v>7.0615884730275873E-3</v>
      </c>
    </row>
    <row r="17" spans="1:20" ht="24" x14ac:dyDescent="0.2">
      <c r="A17" s="15" t="s">
        <v>17</v>
      </c>
      <c r="B17" s="18">
        <v>6189</v>
      </c>
      <c r="C17" s="18">
        <v>6062</v>
      </c>
      <c r="D17" s="18">
        <v>6581</v>
      </c>
      <c r="E17" s="18">
        <v>1706</v>
      </c>
      <c r="F17" s="18">
        <v>1132</v>
      </c>
      <c r="H17" s="8" t="s">
        <v>16</v>
      </c>
      <c r="I17" s="9">
        <f t="shared" si="9"/>
        <v>0</v>
      </c>
      <c r="J17" s="9">
        <f t="shared" si="15"/>
        <v>0</v>
      </c>
      <c r="K17" s="9">
        <f t="shared" si="16"/>
        <v>0</v>
      </c>
      <c r="L17" s="9">
        <f t="shared" si="17"/>
        <v>0</v>
      </c>
      <c r="M17" s="9">
        <f t="shared" si="18"/>
        <v>1</v>
      </c>
      <c r="O17" s="8" t="s">
        <v>16</v>
      </c>
      <c r="P17" s="9">
        <f t="shared" si="10"/>
        <v>0</v>
      </c>
      <c r="Q17" s="9">
        <f t="shared" si="11"/>
        <v>0</v>
      </c>
      <c r="R17" s="9">
        <f t="shared" si="12"/>
        <v>0</v>
      </c>
      <c r="S17" s="9">
        <f t="shared" si="13"/>
        <v>0</v>
      </c>
      <c r="T17" s="9">
        <f t="shared" si="14"/>
        <v>2.8553856967141101E-4</v>
      </c>
    </row>
    <row r="18" spans="1:20" ht="12.75" thickBot="1" x14ac:dyDescent="0.25">
      <c r="A18" s="90" t="s">
        <v>18</v>
      </c>
      <c r="B18" s="91"/>
      <c r="C18" s="12"/>
      <c r="D18" s="12"/>
      <c r="E18" s="12"/>
      <c r="F18" s="12"/>
      <c r="H18" s="10" t="s">
        <v>17</v>
      </c>
      <c r="I18" s="9">
        <f t="shared" si="9"/>
        <v>5.4673144876325086</v>
      </c>
      <c r="J18" s="9">
        <f t="shared" si="15"/>
        <v>5.3551236749116606</v>
      </c>
      <c r="K18" s="9">
        <f t="shared" si="16"/>
        <v>5.8136042402826851</v>
      </c>
      <c r="L18" s="9">
        <f t="shared" si="17"/>
        <v>1.5070671378091873</v>
      </c>
      <c r="M18" s="9">
        <f t="shared" si="18"/>
        <v>1</v>
      </c>
      <c r="O18" s="10" t="s">
        <v>17</v>
      </c>
      <c r="P18" s="9">
        <f t="shared" si="10"/>
        <v>5.1037826872170407E-2</v>
      </c>
      <c r="Q18" s="9">
        <f t="shared" si="11"/>
        <v>5.5420959764492919E-2</v>
      </c>
      <c r="R18" s="9">
        <f t="shared" si="12"/>
        <v>6.2691116932603E-2</v>
      </c>
      <c r="S18" s="9">
        <f t="shared" si="13"/>
        <v>1.714572864321608E-2</v>
      </c>
      <c r="T18" s="9">
        <f t="shared" si="14"/>
        <v>1.2431910033386048E-2</v>
      </c>
    </row>
    <row r="19" spans="1:20" ht="12.75" thickBot="1" x14ac:dyDescent="0.25">
      <c r="A19" s="13" t="s">
        <v>19</v>
      </c>
      <c r="B19" s="14">
        <v>0</v>
      </c>
      <c r="C19" s="14">
        <v>0</v>
      </c>
      <c r="D19" s="14">
        <v>0</v>
      </c>
      <c r="E19" s="14">
        <v>0</v>
      </c>
      <c r="F19" s="14">
        <v>181</v>
      </c>
      <c r="H19" s="5" t="s">
        <v>18</v>
      </c>
      <c r="I19" s="9"/>
      <c r="J19" s="9"/>
      <c r="K19" s="9"/>
      <c r="L19" s="9"/>
      <c r="M19" s="9"/>
      <c r="O19" s="5" t="s">
        <v>18</v>
      </c>
      <c r="P19" s="9"/>
      <c r="Q19" s="9"/>
      <c r="R19" s="9"/>
      <c r="S19" s="9"/>
      <c r="T19" s="9"/>
    </row>
    <row r="20" spans="1:20" x14ac:dyDescent="0.2">
      <c r="A20" s="13" t="s">
        <v>20</v>
      </c>
      <c r="B20" s="17">
        <v>10082</v>
      </c>
      <c r="C20" s="17">
        <v>7962</v>
      </c>
      <c r="D20" s="17">
        <v>8734</v>
      </c>
      <c r="E20" s="17">
        <v>7692</v>
      </c>
      <c r="F20" s="17">
        <v>4775</v>
      </c>
      <c r="H20" s="8" t="s">
        <v>19</v>
      </c>
      <c r="I20" s="9">
        <f t="shared" ref="I20:L20" si="19">B19/$F19</f>
        <v>0</v>
      </c>
      <c r="J20" s="9">
        <f t="shared" si="19"/>
        <v>0</v>
      </c>
      <c r="K20" s="9">
        <f t="shared" si="19"/>
        <v>0</v>
      </c>
      <c r="L20" s="9">
        <f t="shared" si="19"/>
        <v>0</v>
      </c>
      <c r="M20" s="9">
        <f>F19/$F19</f>
        <v>1</v>
      </c>
      <c r="O20" s="8" t="s">
        <v>19</v>
      </c>
      <c r="P20" s="9">
        <f t="shared" ref="P20:S25" si="20">B19/B$44</f>
        <v>0</v>
      </c>
      <c r="Q20" s="9">
        <f t="shared" si="20"/>
        <v>0</v>
      </c>
      <c r="R20" s="9">
        <f t="shared" si="20"/>
        <v>0</v>
      </c>
      <c r="S20" s="9">
        <f t="shared" si="20"/>
        <v>0</v>
      </c>
      <c r="T20" s="9">
        <f>F19/F$44</f>
        <v>1.9877877350202074E-3</v>
      </c>
    </row>
    <row r="21" spans="1:20" x14ac:dyDescent="0.2">
      <c r="A21" s="13" t="s">
        <v>21</v>
      </c>
      <c r="B21" s="17">
        <v>26442</v>
      </c>
      <c r="C21" s="17">
        <v>19213</v>
      </c>
      <c r="D21" s="17">
        <v>15057</v>
      </c>
      <c r="E21" s="17">
        <v>11030</v>
      </c>
      <c r="F21" s="17">
        <v>8931</v>
      </c>
      <c r="H21" s="8" t="s">
        <v>20</v>
      </c>
      <c r="I21" s="9">
        <f t="shared" ref="I21:I25" si="21">B20/$F20</f>
        <v>2.1114136125654452</v>
      </c>
      <c r="J21" s="9">
        <f t="shared" ref="J21:J25" si="22">C20/$F20</f>
        <v>1.6674345549738221</v>
      </c>
      <c r="K21" s="9">
        <f t="shared" ref="K21:K25" si="23">D20/$F20</f>
        <v>1.8291099476439792</v>
      </c>
      <c r="L21" s="9">
        <f t="shared" ref="L21:L25" si="24">E20/$F20</f>
        <v>1.610890052356021</v>
      </c>
      <c r="M21" s="9">
        <f t="shared" ref="M21:M25" si="25">F20/$F20</f>
        <v>1</v>
      </c>
      <c r="O21" s="8" t="s">
        <v>20</v>
      </c>
      <c r="P21" s="9">
        <f t="shared" si="20"/>
        <v>8.3141601312848937E-2</v>
      </c>
      <c r="Q21" s="9">
        <f t="shared" si="20"/>
        <v>7.2791435441255797E-2</v>
      </c>
      <c r="R21" s="9">
        <f t="shared" si="20"/>
        <v>8.3200762086211008E-2</v>
      </c>
      <c r="S21" s="9">
        <f t="shared" si="20"/>
        <v>7.7306532663316579E-2</v>
      </c>
      <c r="T21" s="9">
        <f t="shared" ref="T21:T25" si="26">F20/F$44</f>
        <v>5.2440256545422601E-2</v>
      </c>
    </row>
    <row r="22" spans="1:20" x14ac:dyDescent="0.2">
      <c r="A22" s="13" t="s">
        <v>22</v>
      </c>
      <c r="B22" s="17">
        <v>1377</v>
      </c>
      <c r="C22" s="17">
        <v>1350</v>
      </c>
      <c r="D22" s="14">
        <v>235</v>
      </c>
      <c r="E22" s="14">
        <v>174</v>
      </c>
      <c r="F22" s="14">
        <v>171</v>
      </c>
      <c r="H22" s="8" t="s">
        <v>21</v>
      </c>
      <c r="I22" s="9">
        <f t="shared" si="21"/>
        <v>2.9606986899563319</v>
      </c>
      <c r="J22" s="9">
        <f t="shared" si="22"/>
        <v>2.1512708543276231</v>
      </c>
      <c r="K22" s="9">
        <f t="shared" si="23"/>
        <v>1.6859254282835068</v>
      </c>
      <c r="L22" s="9">
        <f t="shared" si="24"/>
        <v>1.235024073452021</v>
      </c>
      <c r="M22" s="9">
        <f t="shared" si="25"/>
        <v>1</v>
      </c>
      <c r="O22" s="8" t="s">
        <v>21</v>
      </c>
      <c r="P22" s="9">
        <f t="shared" si="20"/>
        <v>0.21805497142574404</v>
      </c>
      <c r="Q22" s="9">
        <f t="shared" si="20"/>
        <v>0.17565207851455006</v>
      </c>
      <c r="R22" s="9">
        <f t="shared" si="20"/>
        <v>0.14343415098833057</v>
      </c>
      <c r="S22" s="9">
        <f t="shared" si="20"/>
        <v>0.11085427135678393</v>
      </c>
      <c r="T22" s="9">
        <f t="shared" si="26"/>
        <v>9.8082498682129676E-2</v>
      </c>
    </row>
    <row r="23" spans="1:20" x14ac:dyDescent="0.2">
      <c r="A23" s="15" t="s">
        <v>23</v>
      </c>
      <c r="B23" s="18">
        <v>37901</v>
      </c>
      <c r="C23" s="18">
        <v>28525</v>
      </c>
      <c r="D23" s="18">
        <v>24026</v>
      </c>
      <c r="E23" s="18">
        <v>18896</v>
      </c>
      <c r="F23" s="18">
        <v>14058</v>
      </c>
      <c r="H23" s="8" t="s">
        <v>22</v>
      </c>
      <c r="I23" s="9">
        <f t="shared" si="21"/>
        <v>8.0526315789473681</v>
      </c>
      <c r="J23" s="9">
        <f t="shared" si="22"/>
        <v>7.8947368421052628</v>
      </c>
      <c r="K23" s="9">
        <f t="shared" si="23"/>
        <v>1.3742690058479532</v>
      </c>
      <c r="L23" s="9">
        <f t="shared" si="24"/>
        <v>1.0175438596491229</v>
      </c>
      <c r="M23" s="9">
        <f t="shared" si="25"/>
        <v>1</v>
      </c>
      <c r="O23" s="8" t="s">
        <v>22</v>
      </c>
      <c r="P23" s="9">
        <f t="shared" si="20"/>
        <v>1.1355483535785854E-2</v>
      </c>
      <c r="Q23" s="9">
        <f t="shared" si="20"/>
        <v>1.234218008612099E-2</v>
      </c>
      <c r="R23" s="9">
        <f t="shared" si="20"/>
        <v>2.2386282448201953E-3</v>
      </c>
      <c r="S23" s="9">
        <f t="shared" si="20"/>
        <v>1.7487437185929647E-3</v>
      </c>
      <c r="T23" s="9">
        <f t="shared" si="26"/>
        <v>1.8779652082235108E-3</v>
      </c>
    </row>
    <row r="24" spans="1:20" ht="24" x14ac:dyDescent="0.2">
      <c r="A24" s="15" t="s">
        <v>24</v>
      </c>
      <c r="B24" s="18">
        <v>121263</v>
      </c>
      <c r="C24" s="18">
        <v>109381</v>
      </c>
      <c r="D24" s="18">
        <v>104975</v>
      </c>
      <c r="E24" s="18">
        <v>99500</v>
      </c>
      <c r="F24" s="18">
        <v>91056</v>
      </c>
      <c r="H24" s="10" t="s">
        <v>23</v>
      </c>
      <c r="I24" s="9">
        <f t="shared" si="21"/>
        <v>2.6960449566083371</v>
      </c>
      <c r="J24" s="9">
        <f t="shared" si="22"/>
        <v>2.0290937544458671</v>
      </c>
      <c r="K24" s="9">
        <f t="shared" si="23"/>
        <v>1.7090624555413287</v>
      </c>
      <c r="L24" s="9">
        <f t="shared" si="24"/>
        <v>1.3441456821738511</v>
      </c>
      <c r="M24" s="9">
        <f t="shared" si="25"/>
        <v>1</v>
      </c>
      <c r="O24" s="10" t="s">
        <v>23</v>
      </c>
      <c r="P24" s="9">
        <f t="shared" si="20"/>
        <v>0.31255205627437882</v>
      </c>
      <c r="Q24" s="9">
        <f t="shared" si="20"/>
        <v>0.26078569404192686</v>
      </c>
      <c r="R24" s="9">
        <f t="shared" si="20"/>
        <v>0.22887354131936175</v>
      </c>
      <c r="S24" s="9">
        <f t="shared" si="20"/>
        <v>0.18990954773869348</v>
      </c>
      <c r="T24" s="9">
        <f t="shared" si="26"/>
        <v>0.154388508170796</v>
      </c>
    </row>
    <row r="25" spans="1:20" ht="12.75" thickBot="1" x14ac:dyDescent="0.25">
      <c r="A25" s="90" t="s">
        <v>25</v>
      </c>
      <c r="B25" s="91"/>
      <c r="C25" s="12"/>
      <c r="D25" s="12"/>
      <c r="E25" s="12"/>
      <c r="F25" s="12"/>
      <c r="H25" s="11" t="s">
        <v>24</v>
      </c>
      <c r="I25" s="9">
        <f t="shared" si="21"/>
        <v>1.3317409066947812</v>
      </c>
      <c r="J25" s="9">
        <f t="shared" si="22"/>
        <v>1.2012497803549465</v>
      </c>
      <c r="K25" s="9">
        <f t="shared" si="23"/>
        <v>1.152861975048322</v>
      </c>
      <c r="L25" s="9">
        <f t="shared" si="24"/>
        <v>1.0927341416271306</v>
      </c>
      <c r="M25" s="9">
        <f t="shared" si="25"/>
        <v>1</v>
      </c>
      <c r="O25" s="11" t="s">
        <v>24</v>
      </c>
      <c r="P25" s="9">
        <f t="shared" si="20"/>
        <v>1</v>
      </c>
      <c r="Q25" s="9">
        <f t="shared" si="20"/>
        <v>1</v>
      </c>
      <c r="R25" s="9">
        <f t="shared" si="20"/>
        <v>1</v>
      </c>
      <c r="S25" s="9">
        <f t="shared" si="20"/>
        <v>1</v>
      </c>
      <c r="T25" s="9">
        <f t="shared" si="26"/>
        <v>1</v>
      </c>
    </row>
    <row r="26" spans="1:20" ht="12.75" thickBot="1" x14ac:dyDescent="0.25">
      <c r="A26" s="90" t="s">
        <v>26</v>
      </c>
      <c r="B26" s="91"/>
      <c r="C26" s="12"/>
      <c r="D26" s="12"/>
      <c r="E26" s="12"/>
      <c r="F26" s="12"/>
      <c r="H26" s="84" t="s">
        <v>25</v>
      </c>
      <c r="I26" s="85"/>
      <c r="J26" s="85"/>
      <c r="K26" s="85"/>
      <c r="L26" s="85"/>
      <c r="M26" s="86"/>
      <c r="O26" s="84" t="s">
        <v>25</v>
      </c>
      <c r="P26" s="85"/>
      <c r="Q26" s="85"/>
      <c r="R26" s="85"/>
      <c r="S26" s="85"/>
      <c r="T26" s="86"/>
    </row>
    <row r="27" spans="1:20" ht="12.75" thickBot="1" x14ac:dyDescent="0.25">
      <c r="A27" s="13" t="s">
        <v>27</v>
      </c>
      <c r="B27" s="17">
        <v>17670</v>
      </c>
      <c r="C27" s="17">
        <v>15697</v>
      </c>
      <c r="D27" s="17">
        <v>15883</v>
      </c>
      <c r="E27" s="17">
        <v>9522</v>
      </c>
      <c r="F27" s="17">
        <v>9430</v>
      </c>
      <c r="H27" s="5" t="s">
        <v>26</v>
      </c>
      <c r="I27" s="6"/>
      <c r="J27" s="2"/>
      <c r="K27" s="2"/>
      <c r="L27" s="2"/>
      <c r="M27" s="7"/>
      <c r="O27" s="5" t="s">
        <v>26</v>
      </c>
      <c r="P27" s="6"/>
      <c r="Q27" s="2"/>
      <c r="R27" s="2"/>
      <c r="S27" s="2"/>
      <c r="T27" s="7"/>
    </row>
    <row r="28" spans="1:20" x14ac:dyDescent="0.2">
      <c r="A28" s="13" t="s">
        <v>28</v>
      </c>
      <c r="B28" s="14">
        <v>0</v>
      </c>
      <c r="C28" s="14">
        <v>362</v>
      </c>
      <c r="D28" s="14">
        <v>239</v>
      </c>
      <c r="E28" s="14">
        <v>139</v>
      </c>
      <c r="F28" s="14">
        <v>10</v>
      </c>
      <c r="H28" s="8" t="s">
        <v>27</v>
      </c>
      <c r="I28" s="9">
        <f t="shared" ref="I28:L28" si="27">B27/$F27</f>
        <v>1.8738069989395547</v>
      </c>
      <c r="J28" s="9">
        <f t="shared" si="27"/>
        <v>1.6645811240721102</v>
      </c>
      <c r="K28" s="9">
        <f t="shared" si="27"/>
        <v>1.6843054082714741</v>
      </c>
      <c r="L28" s="9">
        <f t="shared" si="27"/>
        <v>1.0097560975609756</v>
      </c>
      <c r="M28" s="9">
        <f>F27/$F27</f>
        <v>1</v>
      </c>
      <c r="O28" s="8" t="s">
        <v>27</v>
      </c>
      <c r="P28" s="9">
        <f t="shared" ref="P28:S36" si="28">B27/B$44</f>
        <v>0.14571633556814528</v>
      </c>
      <c r="Q28" s="9">
        <f t="shared" si="28"/>
        <v>0.1435075561569194</v>
      </c>
      <c r="R28" s="9">
        <f t="shared" si="28"/>
        <v>0.15130269111693259</v>
      </c>
      <c r="S28" s="9">
        <f t="shared" si="28"/>
        <v>9.569849246231156E-2</v>
      </c>
      <c r="T28" s="9">
        <f>F27/F$44</f>
        <v>0.10356264276928484</v>
      </c>
    </row>
    <row r="29" spans="1:20" x14ac:dyDescent="0.2">
      <c r="A29" s="13" t="s">
        <v>29</v>
      </c>
      <c r="B29" s="14">
        <v>0</v>
      </c>
      <c r="C29" s="14">
        <v>861</v>
      </c>
      <c r="D29" s="14">
        <v>781</v>
      </c>
      <c r="E29" s="14">
        <v>834</v>
      </c>
      <c r="F29" s="17">
        <v>1238</v>
      </c>
      <c r="H29" s="8" t="s">
        <v>28</v>
      </c>
      <c r="I29" s="9">
        <f t="shared" ref="I29:I36" si="29">B28/$F28</f>
        <v>0</v>
      </c>
      <c r="J29" s="9">
        <f t="shared" ref="J29:J36" si="30">C28/$F28</f>
        <v>36.200000000000003</v>
      </c>
      <c r="K29" s="9">
        <f t="shared" ref="K29:K36" si="31">D28/$F28</f>
        <v>23.9</v>
      </c>
      <c r="L29" s="9">
        <f t="shared" ref="L29:L36" si="32">E28/$F28</f>
        <v>13.9</v>
      </c>
      <c r="M29" s="9">
        <f t="shared" ref="M29:M36" si="33">F28/$F28</f>
        <v>1</v>
      </c>
      <c r="O29" s="8" t="s">
        <v>28</v>
      </c>
      <c r="P29" s="9">
        <f t="shared" si="28"/>
        <v>0</v>
      </c>
      <c r="Q29" s="9">
        <f t="shared" si="28"/>
        <v>3.309532734204295E-3</v>
      </c>
      <c r="R29" s="9">
        <f t="shared" si="28"/>
        <v>2.2767325553703262E-3</v>
      </c>
      <c r="S29" s="9">
        <f t="shared" si="28"/>
        <v>1.3969849246231155E-3</v>
      </c>
      <c r="T29" s="9">
        <f t="shared" ref="T29:T36" si="34">F28/F$44</f>
        <v>1.0982252679669654E-4</v>
      </c>
    </row>
    <row r="30" spans="1:20" x14ac:dyDescent="0.2">
      <c r="A30" s="15" t="s">
        <v>30</v>
      </c>
      <c r="B30" s="18">
        <v>17670</v>
      </c>
      <c r="C30" s="18">
        <v>16920</v>
      </c>
      <c r="D30" s="18">
        <v>16903</v>
      </c>
      <c r="E30" s="18">
        <v>10495</v>
      </c>
      <c r="F30" s="18">
        <v>10678</v>
      </c>
      <c r="H30" s="8" t="s">
        <v>29</v>
      </c>
      <c r="I30" s="9">
        <f t="shared" si="29"/>
        <v>0</v>
      </c>
      <c r="J30" s="9">
        <f t="shared" si="30"/>
        <v>0.69547657512116312</v>
      </c>
      <c r="K30" s="9">
        <f t="shared" si="31"/>
        <v>0.63085621970920835</v>
      </c>
      <c r="L30" s="9">
        <f t="shared" si="32"/>
        <v>0.67366720516962841</v>
      </c>
      <c r="M30" s="9">
        <f t="shared" si="33"/>
        <v>1</v>
      </c>
      <c r="O30" s="8" t="s">
        <v>29</v>
      </c>
      <c r="P30" s="9">
        <f t="shared" si="28"/>
        <v>0</v>
      </c>
      <c r="Q30" s="9">
        <f t="shared" si="28"/>
        <v>7.8715681882593862E-3</v>
      </c>
      <c r="R30" s="9">
        <f t="shared" si="28"/>
        <v>7.4398666349130742E-3</v>
      </c>
      <c r="S30" s="9">
        <f t="shared" si="28"/>
        <v>8.3819095477386928E-3</v>
      </c>
      <c r="T30" s="9">
        <f t="shared" si="34"/>
        <v>1.3596028817431032E-2</v>
      </c>
    </row>
    <row r="31" spans="1:20" ht="24" x14ac:dyDescent="0.2">
      <c r="A31" s="13" t="s">
        <v>31</v>
      </c>
      <c r="B31" s="17">
        <v>2405</v>
      </c>
      <c r="C31" s="17">
        <v>2405</v>
      </c>
      <c r="D31" s="17">
        <v>2189</v>
      </c>
      <c r="E31" s="17">
        <v>2189</v>
      </c>
      <c r="F31" s="17">
        <v>2186</v>
      </c>
      <c r="H31" s="8" t="s">
        <v>92</v>
      </c>
      <c r="I31" s="9">
        <f t="shared" si="29"/>
        <v>1.6548042704626333</v>
      </c>
      <c r="J31" s="9">
        <f t="shared" si="30"/>
        <v>1.5845663982019105</v>
      </c>
      <c r="K31" s="9">
        <f t="shared" si="31"/>
        <v>1.5829743397640008</v>
      </c>
      <c r="L31" s="9">
        <f t="shared" si="32"/>
        <v>0.98286195916838359</v>
      </c>
      <c r="M31" s="9">
        <f t="shared" si="33"/>
        <v>1</v>
      </c>
      <c r="O31" s="8" t="s">
        <v>92</v>
      </c>
      <c r="P31" s="9">
        <f t="shared" si="28"/>
        <v>0.14571633556814528</v>
      </c>
      <c r="Q31" s="9">
        <f t="shared" si="28"/>
        <v>0.15468865707938306</v>
      </c>
      <c r="R31" s="9">
        <f t="shared" si="28"/>
        <v>0.16101929030721601</v>
      </c>
      <c r="S31" s="9">
        <f t="shared" si="28"/>
        <v>0.10547738693467337</v>
      </c>
      <c r="T31" s="9">
        <f t="shared" si="34"/>
        <v>0.11726849411351256</v>
      </c>
    </row>
    <row r="32" spans="1:20" x14ac:dyDescent="0.2">
      <c r="A32" s="13" t="s">
        <v>32</v>
      </c>
      <c r="B32" s="17">
        <v>2779</v>
      </c>
      <c r="C32" s="17">
        <v>3160</v>
      </c>
      <c r="D32" s="17">
        <v>2219</v>
      </c>
      <c r="E32" s="17">
        <v>2097</v>
      </c>
      <c r="F32" s="17">
        <v>3051</v>
      </c>
      <c r="H32" s="10" t="s">
        <v>30</v>
      </c>
      <c r="I32" s="9">
        <f t="shared" si="29"/>
        <v>1.1001829826166514</v>
      </c>
      <c r="J32" s="9">
        <f t="shared" si="30"/>
        <v>1.1001829826166514</v>
      </c>
      <c r="K32" s="9">
        <f t="shared" si="31"/>
        <v>1.0013723696248857</v>
      </c>
      <c r="L32" s="9">
        <f t="shared" si="32"/>
        <v>1.0013723696248857</v>
      </c>
      <c r="M32" s="9">
        <f t="shared" si="33"/>
        <v>1</v>
      </c>
      <c r="O32" s="10" t="s">
        <v>30</v>
      </c>
      <c r="P32" s="9">
        <f t="shared" si="28"/>
        <v>1.9832925129676819E-2</v>
      </c>
      <c r="Q32" s="9">
        <f t="shared" si="28"/>
        <v>2.198736526453406E-2</v>
      </c>
      <c r="R32" s="9">
        <f t="shared" si="28"/>
        <v>2.085258394855918E-2</v>
      </c>
      <c r="S32" s="9">
        <f t="shared" si="28"/>
        <v>2.1999999999999999E-2</v>
      </c>
      <c r="T32" s="9">
        <f t="shared" si="34"/>
        <v>2.4007204357757862E-2</v>
      </c>
    </row>
    <row r="33" spans="1:20" ht="24" x14ac:dyDescent="0.2">
      <c r="A33" s="13" t="s">
        <v>33</v>
      </c>
      <c r="B33" s="14">
        <v>8</v>
      </c>
      <c r="C33" s="14">
        <v>2</v>
      </c>
      <c r="D33" s="14">
        <v>2</v>
      </c>
      <c r="E33" s="14">
        <v>2</v>
      </c>
      <c r="F33" s="17">
        <v>1503</v>
      </c>
      <c r="H33" s="8" t="s">
        <v>31</v>
      </c>
      <c r="I33" s="9">
        <f t="shared" si="29"/>
        <v>0.91084890199934443</v>
      </c>
      <c r="J33" s="9">
        <f t="shared" si="30"/>
        <v>1.0357259914782038</v>
      </c>
      <c r="K33" s="9">
        <f t="shared" si="31"/>
        <v>0.72730252376270077</v>
      </c>
      <c r="L33" s="9">
        <f t="shared" si="32"/>
        <v>0.68731563421828912</v>
      </c>
      <c r="M33" s="9">
        <f t="shared" si="33"/>
        <v>1</v>
      </c>
      <c r="O33" s="8" t="s">
        <v>31</v>
      </c>
      <c r="P33" s="9">
        <f t="shared" si="28"/>
        <v>2.2917130534458163E-2</v>
      </c>
      <c r="Q33" s="9">
        <f t="shared" si="28"/>
        <v>2.8889843757142465E-2</v>
      </c>
      <c r="R33" s="9">
        <f t="shared" si="28"/>
        <v>2.1138366277685162E-2</v>
      </c>
      <c r="S33" s="9">
        <f t="shared" si="28"/>
        <v>2.1075376884422112E-2</v>
      </c>
      <c r="T33" s="9">
        <f t="shared" si="34"/>
        <v>3.3506852925672112E-2</v>
      </c>
    </row>
    <row r="34" spans="1:20" x14ac:dyDescent="0.2">
      <c r="A34" s="13" t="s">
        <v>34</v>
      </c>
      <c r="B34" s="17">
        <v>4209</v>
      </c>
      <c r="C34" s="17">
        <v>3734</v>
      </c>
      <c r="D34" s="17">
        <v>4468</v>
      </c>
      <c r="E34" s="17">
        <v>5685</v>
      </c>
      <c r="F34" s="17">
        <v>5416</v>
      </c>
      <c r="H34" s="8" t="s">
        <v>33</v>
      </c>
      <c r="I34" s="9">
        <f t="shared" si="29"/>
        <v>5.3226879574184965E-3</v>
      </c>
      <c r="J34" s="9">
        <f t="shared" si="30"/>
        <v>1.3306719893546241E-3</v>
      </c>
      <c r="K34" s="9">
        <f t="shared" si="31"/>
        <v>1.3306719893546241E-3</v>
      </c>
      <c r="L34" s="9">
        <f t="shared" si="32"/>
        <v>1.3306719893546241E-3</v>
      </c>
      <c r="M34" s="9">
        <f t="shared" si="33"/>
        <v>1</v>
      </c>
      <c r="O34" s="8" t="s">
        <v>33</v>
      </c>
      <c r="P34" s="9">
        <f t="shared" si="28"/>
        <v>6.597230812366509E-5</v>
      </c>
      <c r="Q34" s="9">
        <f t="shared" si="28"/>
        <v>1.8284711238697762E-5</v>
      </c>
      <c r="R34" s="9">
        <f t="shared" si="28"/>
        <v>1.9052155275065493E-5</v>
      </c>
      <c r="S34" s="9">
        <f t="shared" si="28"/>
        <v>2.0100502512562815E-5</v>
      </c>
      <c r="T34" s="9">
        <f t="shared" si="34"/>
        <v>1.650632577754349E-2</v>
      </c>
    </row>
    <row r="35" spans="1:20" x14ac:dyDescent="0.2">
      <c r="A35" s="15" t="s">
        <v>35</v>
      </c>
      <c r="B35" s="18">
        <v>27071</v>
      </c>
      <c r="C35" s="18">
        <v>26221</v>
      </c>
      <c r="D35" s="18">
        <v>25781</v>
      </c>
      <c r="E35" s="18">
        <v>20468</v>
      </c>
      <c r="F35" s="18">
        <v>22834</v>
      </c>
      <c r="H35" s="8" t="s">
        <v>34</v>
      </c>
      <c r="I35" s="9">
        <f t="shared" si="29"/>
        <v>0.77714180206794681</v>
      </c>
      <c r="J35" s="9">
        <f t="shared" si="30"/>
        <v>0.68943870014771047</v>
      </c>
      <c r="K35" s="9">
        <f t="shared" si="31"/>
        <v>0.82496307237813882</v>
      </c>
      <c r="L35" s="9">
        <f t="shared" si="32"/>
        <v>1.0496676514032497</v>
      </c>
      <c r="M35" s="9">
        <f t="shared" si="33"/>
        <v>1</v>
      </c>
      <c r="O35" s="8" t="s">
        <v>34</v>
      </c>
      <c r="P35" s="9">
        <f t="shared" si="28"/>
        <v>3.47096806115633E-2</v>
      </c>
      <c r="Q35" s="9">
        <f t="shared" si="28"/>
        <v>3.4137555882648725E-2</v>
      </c>
      <c r="R35" s="9">
        <f t="shared" si="28"/>
        <v>4.2562514884496305E-2</v>
      </c>
      <c r="S35" s="9">
        <f t="shared" si="28"/>
        <v>5.71356783919598E-2</v>
      </c>
      <c r="T35" s="9">
        <f t="shared" si="34"/>
        <v>5.9479880513090846E-2</v>
      </c>
    </row>
    <row r="36" spans="1:20" ht="12.75" thickBot="1" x14ac:dyDescent="0.25">
      <c r="A36" s="90" t="s">
        <v>36</v>
      </c>
      <c r="B36" s="91"/>
      <c r="C36" s="12"/>
      <c r="D36" s="12"/>
      <c r="E36" s="12"/>
      <c r="F36" s="12"/>
      <c r="H36" s="10" t="s">
        <v>35</v>
      </c>
      <c r="I36" s="9">
        <f t="shared" si="29"/>
        <v>1.1855566260839099</v>
      </c>
      <c r="J36" s="9">
        <f t="shared" si="30"/>
        <v>1.1483314355785232</v>
      </c>
      <c r="K36" s="9">
        <f t="shared" si="31"/>
        <v>1.1290619251992642</v>
      </c>
      <c r="L36" s="9">
        <f t="shared" si="32"/>
        <v>0.89638258736971188</v>
      </c>
      <c r="M36" s="9">
        <f t="shared" si="33"/>
        <v>1</v>
      </c>
      <c r="O36" s="10" t="s">
        <v>35</v>
      </c>
      <c r="P36" s="9">
        <f t="shared" si="28"/>
        <v>0.22324204415196722</v>
      </c>
      <c r="Q36" s="9">
        <f t="shared" si="28"/>
        <v>0.23972170669494702</v>
      </c>
      <c r="R36" s="9">
        <f t="shared" si="28"/>
        <v>0.24559180757323174</v>
      </c>
      <c r="S36" s="9">
        <f t="shared" si="28"/>
        <v>0.20570854271356784</v>
      </c>
      <c r="T36" s="9">
        <f t="shared" si="34"/>
        <v>0.25076875768757689</v>
      </c>
    </row>
    <row r="37" spans="1:20" ht="12.75" thickBot="1" x14ac:dyDescent="0.25">
      <c r="A37" s="13" t="s">
        <v>37</v>
      </c>
      <c r="B37" s="17">
        <v>29262</v>
      </c>
      <c r="C37" s="17">
        <v>28324</v>
      </c>
      <c r="D37" s="17">
        <v>25686</v>
      </c>
      <c r="E37" s="17">
        <v>28280</v>
      </c>
      <c r="F37" s="17">
        <v>35073</v>
      </c>
      <c r="H37" s="5" t="s">
        <v>36</v>
      </c>
      <c r="I37" s="9"/>
      <c r="J37" s="9"/>
      <c r="K37" s="9"/>
      <c r="L37" s="9"/>
      <c r="M37" s="9"/>
      <c r="O37" s="5" t="s">
        <v>36</v>
      </c>
      <c r="P37" s="9"/>
      <c r="Q37" s="9"/>
      <c r="R37" s="9"/>
      <c r="S37" s="9"/>
      <c r="T37" s="9"/>
    </row>
    <row r="38" spans="1:20" x14ac:dyDescent="0.2">
      <c r="A38" s="13" t="s">
        <v>38</v>
      </c>
      <c r="B38" s="14">
        <v>19</v>
      </c>
      <c r="C38" s="14">
        <v>7</v>
      </c>
      <c r="D38" s="14">
        <v>5</v>
      </c>
      <c r="E38" s="14">
        <v>10</v>
      </c>
      <c r="F38" s="14">
        <v>25</v>
      </c>
      <c r="H38" s="8" t="s">
        <v>37</v>
      </c>
      <c r="I38" s="9">
        <f t="shared" ref="I38:L38" si="35">B37/$F37</f>
        <v>0.83431699597981357</v>
      </c>
      <c r="J38" s="9">
        <f t="shared" si="35"/>
        <v>0.80757277677985917</v>
      </c>
      <c r="K38" s="9">
        <f t="shared" si="35"/>
        <v>0.73235822427508335</v>
      </c>
      <c r="L38" s="9">
        <f t="shared" si="35"/>
        <v>0.8063182505060873</v>
      </c>
      <c r="M38" s="9">
        <f>F37/$F37</f>
        <v>1</v>
      </c>
      <c r="O38" s="8" t="s">
        <v>37</v>
      </c>
      <c r="P38" s="9">
        <f t="shared" ref="P38:P45" si="36">B37/B$44</f>
        <v>0.24131021003933598</v>
      </c>
      <c r="Q38" s="9">
        <f t="shared" ref="Q38:Q45" si="37">C37/C$44</f>
        <v>0.25894808056243773</v>
      </c>
      <c r="R38" s="9">
        <f t="shared" ref="R38:R45" si="38">D37/D$44</f>
        <v>0.2446868301976661</v>
      </c>
      <c r="S38" s="9">
        <f t="shared" ref="S38:S45" si="39">E37/E$44</f>
        <v>0.28422110552763818</v>
      </c>
      <c r="T38" s="9">
        <f t="shared" ref="T38:T45" si="40">F37/F$44</f>
        <v>0.38518054823405379</v>
      </c>
    </row>
    <row r="39" spans="1:20" x14ac:dyDescent="0.2">
      <c r="A39" s="13" t="s">
        <v>39</v>
      </c>
      <c r="B39" s="17">
        <v>36102</v>
      </c>
      <c r="C39" s="17">
        <v>25222</v>
      </c>
      <c r="D39" s="17">
        <v>28660</v>
      </c>
      <c r="E39" s="17">
        <v>24029</v>
      </c>
      <c r="F39" s="17">
        <v>18882</v>
      </c>
      <c r="H39" s="8" t="s">
        <v>38</v>
      </c>
      <c r="I39" s="9">
        <f t="shared" ref="I39:I44" si="41">B38/$F38</f>
        <v>0.76</v>
      </c>
      <c r="J39" s="9">
        <f t="shared" ref="J39:J44" si="42">C38/$F38</f>
        <v>0.28000000000000003</v>
      </c>
      <c r="K39" s="9">
        <f t="shared" ref="K39:K44" si="43">D38/$F38</f>
        <v>0.2</v>
      </c>
      <c r="L39" s="9">
        <f t="shared" ref="L39:L44" si="44">E38/$F38</f>
        <v>0.4</v>
      </c>
      <c r="M39" s="9">
        <f t="shared" ref="M39:M44" si="45">F38/$F38</f>
        <v>1</v>
      </c>
      <c r="O39" s="8" t="s">
        <v>38</v>
      </c>
      <c r="P39" s="9">
        <f t="shared" si="36"/>
        <v>1.566842317937046E-4</v>
      </c>
      <c r="Q39" s="9">
        <f t="shared" si="37"/>
        <v>6.3996489335442163E-5</v>
      </c>
      <c r="R39" s="9">
        <f t="shared" si="38"/>
        <v>4.7630388187663732E-5</v>
      </c>
      <c r="S39" s="9">
        <f t="shared" si="39"/>
        <v>1.0050251256281407E-4</v>
      </c>
      <c r="T39" s="9">
        <f t="shared" si="40"/>
        <v>2.7455631699174136E-4</v>
      </c>
    </row>
    <row r="40" spans="1:20" x14ac:dyDescent="0.2">
      <c r="A40" s="13" t="s">
        <v>40</v>
      </c>
      <c r="B40" s="17">
        <v>13692</v>
      </c>
      <c r="C40" s="17">
        <v>3142</v>
      </c>
      <c r="D40" s="17">
        <v>4824</v>
      </c>
      <c r="E40" s="17">
        <v>8900</v>
      </c>
      <c r="F40" s="17">
        <v>3487</v>
      </c>
      <c r="H40" s="8" t="s">
        <v>39</v>
      </c>
      <c r="I40" s="9">
        <f t="shared" si="41"/>
        <v>1.9119796631712742</v>
      </c>
      <c r="J40" s="9">
        <f t="shared" si="42"/>
        <v>1.335769515941108</v>
      </c>
      <c r="K40" s="9">
        <f t="shared" si="43"/>
        <v>1.5178476856265226</v>
      </c>
      <c r="L40" s="9">
        <f t="shared" si="44"/>
        <v>1.2725876496133883</v>
      </c>
      <c r="M40" s="9">
        <f t="shared" si="45"/>
        <v>1</v>
      </c>
      <c r="O40" s="8" t="s">
        <v>39</v>
      </c>
      <c r="P40" s="9">
        <f t="shared" si="36"/>
        <v>0.29771653348506966</v>
      </c>
      <c r="Q40" s="9">
        <f t="shared" si="37"/>
        <v>0.23058849343121748</v>
      </c>
      <c r="R40" s="9">
        <f t="shared" si="38"/>
        <v>0.27301738509168849</v>
      </c>
      <c r="S40" s="9">
        <f t="shared" si="39"/>
        <v>0.24149748743718594</v>
      </c>
      <c r="T40" s="9">
        <f t="shared" si="40"/>
        <v>0.2073668950975224</v>
      </c>
    </row>
    <row r="41" spans="1:20" ht="24" x14ac:dyDescent="0.2">
      <c r="A41" s="13" t="s">
        <v>41</v>
      </c>
      <c r="B41" s="17">
        <v>5653</v>
      </c>
      <c r="C41" s="17">
        <v>10486</v>
      </c>
      <c r="D41" s="17">
        <v>7270</v>
      </c>
      <c r="E41" s="17">
        <v>7018</v>
      </c>
      <c r="F41" s="17">
        <v>2793</v>
      </c>
      <c r="H41" s="8" t="s">
        <v>40</v>
      </c>
      <c r="I41" s="9">
        <f t="shared" si="41"/>
        <v>3.9265844565529107</v>
      </c>
      <c r="J41" s="9">
        <f t="shared" si="42"/>
        <v>0.90106108402638374</v>
      </c>
      <c r="K41" s="9">
        <f t="shared" si="43"/>
        <v>1.3834241468310868</v>
      </c>
      <c r="L41" s="9">
        <f t="shared" si="44"/>
        <v>2.5523372526527099</v>
      </c>
      <c r="M41" s="9">
        <f t="shared" si="45"/>
        <v>1</v>
      </c>
      <c r="O41" s="8" t="s">
        <v>40</v>
      </c>
      <c r="P41" s="9">
        <f t="shared" si="36"/>
        <v>0.1129116053536528</v>
      </c>
      <c r="Q41" s="9">
        <f t="shared" si="37"/>
        <v>2.8725281355994184E-2</v>
      </c>
      <c r="R41" s="9">
        <f t="shared" si="38"/>
        <v>4.5953798523457969E-2</v>
      </c>
      <c r="S41" s="9">
        <f t="shared" si="39"/>
        <v>8.9447236180904527E-2</v>
      </c>
      <c r="T41" s="9">
        <f t="shared" si="40"/>
        <v>3.8295115094008084E-2</v>
      </c>
    </row>
    <row r="42" spans="1:20" x14ac:dyDescent="0.2">
      <c r="A42" s="13" t="s">
        <v>42</v>
      </c>
      <c r="B42" s="17">
        <v>9464</v>
      </c>
      <c r="C42" s="17">
        <v>15979</v>
      </c>
      <c r="D42" s="17">
        <v>12749</v>
      </c>
      <c r="E42" s="17">
        <v>10795</v>
      </c>
      <c r="F42" s="17">
        <v>7962</v>
      </c>
      <c r="H42" s="8" t="s">
        <v>41</v>
      </c>
      <c r="I42" s="9">
        <f t="shared" si="41"/>
        <v>2.0239885427855353</v>
      </c>
      <c r="J42" s="9">
        <f t="shared" si="42"/>
        <v>3.7543859649122808</v>
      </c>
      <c r="K42" s="9">
        <f t="shared" si="43"/>
        <v>2.602935911206588</v>
      </c>
      <c r="L42" s="9">
        <f t="shared" si="44"/>
        <v>2.5127103472968133</v>
      </c>
      <c r="M42" s="9">
        <f t="shared" si="45"/>
        <v>1</v>
      </c>
      <c r="O42" s="8" t="s">
        <v>41</v>
      </c>
      <c r="P42" s="9">
        <f t="shared" si="36"/>
        <v>4.6617682227884844E-2</v>
      </c>
      <c r="Q42" s="9">
        <f t="shared" si="37"/>
        <v>9.5866741024492372E-2</v>
      </c>
      <c r="R42" s="9">
        <f t="shared" si="38"/>
        <v>6.9254584424863069E-2</v>
      </c>
      <c r="S42" s="9">
        <f t="shared" si="39"/>
        <v>7.0532663316582908E-2</v>
      </c>
      <c r="T42" s="9">
        <f t="shared" si="40"/>
        <v>3.0673431734317344E-2</v>
      </c>
    </row>
    <row r="43" spans="1:20" x14ac:dyDescent="0.2">
      <c r="A43" s="15" t="s">
        <v>43</v>
      </c>
      <c r="B43" s="18">
        <v>94192</v>
      </c>
      <c r="C43" s="18">
        <v>83160</v>
      </c>
      <c r="D43" s="18">
        <v>79194</v>
      </c>
      <c r="E43" s="18">
        <v>79032</v>
      </c>
      <c r="F43" s="18">
        <v>68222</v>
      </c>
      <c r="H43" s="8" t="s">
        <v>42</v>
      </c>
      <c r="I43" s="9">
        <f t="shared" si="41"/>
        <v>1.1886460688269278</v>
      </c>
      <c r="J43" s="9">
        <f t="shared" si="42"/>
        <v>2.0069078121075106</v>
      </c>
      <c r="K43" s="9">
        <f t="shared" si="43"/>
        <v>1.6012308465209746</v>
      </c>
      <c r="L43" s="9">
        <f t="shared" si="44"/>
        <v>1.3558151218286862</v>
      </c>
      <c r="M43" s="9">
        <f t="shared" si="45"/>
        <v>1</v>
      </c>
      <c r="O43" s="8" t="s">
        <v>42</v>
      </c>
      <c r="P43" s="9">
        <f t="shared" si="36"/>
        <v>7.8045240510295807E-2</v>
      </c>
      <c r="Q43" s="9">
        <f t="shared" si="37"/>
        <v>0.14608570044157579</v>
      </c>
      <c r="R43" s="9">
        <f t="shared" si="38"/>
        <v>0.12144796380090497</v>
      </c>
      <c r="S43" s="9">
        <f t="shared" si="39"/>
        <v>0.10849246231155779</v>
      </c>
      <c r="T43" s="9">
        <f t="shared" si="40"/>
        <v>8.7440695835529783E-2</v>
      </c>
    </row>
    <row r="44" spans="1:20" x14ac:dyDescent="0.2">
      <c r="A44" s="15" t="s">
        <v>44</v>
      </c>
      <c r="B44" s="18">
        <v>121263</v>
      </c>
      <c r="C44" s="18">
        <v>109381</v>
      </c>
      <c r="D44" s="18">
        <v>104975</v>
      </c>
      <c r="E44" s="18">
        <v>99500</v>
      </c>
      <c r="F44" s="18">
        <v>91056</v>
      </c>
      <c r="H44" s="10" t="s">
        <v>43</v>
      </c>
      <c r="I44" s="9">
        <f t="shared" si="41"/>
        <v>1.3806689924071414</v>
      </c>
      <c r="J44" s="9">
        <f t="shared" si="42"/>
        <v>1.2189616252821671</v>
      </c>
      <c r="K44" s="9">
        <f t="shared" si="43"/>
        <v>1.1608278854328515</v>
      </c>
      <c r="L44" s="9">
        <f t="shared" si="44"/>
        <v>1.15845328486412</v>
      </c>
      <c r="M44" s="9">
        <f t="shared" si="45"/>
        <v>1</v>
      </c>
      <c r="O44" s="10" t="s">
        <v>43</v>
      </c>
      <c r="P44" s="9">
        <f t="shared" si="36"/>
        <v>0.77675795584803276</v>
      </c>
      <c r="Q44" s="9">
        <f t="shared" si="37"/>
        <v>0.76027829330505303</v>
      </c>
      <c r="R44" s="9">
        <f t="shared" si="38"/>
        <v>0.75440819242676826</v>
      </c>
      <c r="S44" s="9">
        <f t="shared" si="39"/>
        <v>0.79429145728643213</v>
      </c>
      <c r="T44" s="9">
        <f t="shared" si="40"/>
        <v>0.74923124231242311</v>
      </c>
    </row>
    <row r="45" spans="1:20" ht="12.75" thickBot="1" x14ac:dyDescent="0.25">
      <c r="H45" s="11" t="s">
        <v>44</v>
      </c>
      <c r="I45" s="9">
        <f>B44/$F44</f>
        <v>1.3317409066947812</v>
      </c>
      <c r="J45" s="9">
        <f>C44/$F44</f>
        <v>1.2012497803549465</v>
      </c>
      <c r="K45" s="9">
        <f>D44/$F44</f>
        <v>1.152861975048322</v>
      </c>
      <c r="L45" s="9">
        <f>E44/$F44</f>
        <v>1.0927341416271306</v>
      </c>
      <c r="M45" s="9">
        <f>F44/$F44</f>
        <v>1</v>
      </c>
      <c r="O45" s="11" t="s">
        <v>44</v>
      </c>
      <c r="P45" s="9">
        <f t="shared" si="36"/>
        <v>1</v>
      </c>
      <c r="Q45" s="9">
        <f t="shared" si="37"/>
        <v>1</v>
      </c>
      <c r="R45" s="9">
        <f t="shared" si="38"/>
        <v>1</v>
      </c>
      <c r="S45" s="9">
        <f t="shared" si="39"/>
        <v>1</v>
      </c>
      <c r="T45" s="9">
        <f t="shared" si="40"/>
        <v>1</v>
      </c>
    </row>
  </sheetData>
  <mergeCells count="17">
    <mergeCell ref="A36:B36"/>
    <mergeCell ref="A5:B5"/>
    <mergeCell ref="A6:B6"/>
    <mergeCell ref="A12:B12"/>
    <mergeCell ref="A18:B18"/>
    <mergeCell ref="A1:F1"/>
    <mergeCell ref="B2:F2"/>
    <mergeCell ref="H2:M2"/>
    <mergeCell ref="H4:M4"/>
    <mergeCell ref="H26:M26"/>
    <mergeCell ref="A25:B25"/>
    <mergeCell ref="A26:B26"/>
    <mergeCell ref="O1:T1"/>
    <mergeCell ref="O2:T2"/>
    <mergeCell ref="O4:T4"/>
    <mergeCell ref="O26:T26"/>
    <mergeCell ref="H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6515-4A7C-4360-96D8-904E36FDA150}">
  <dimension ref="A1:T46"/>
  <sheetViews>
    <sheetView tabSelected="1" zoomScale="90" zoomScaleNormal="90" workbookViewId="0">
      <selection activeCell="H14" sqref="H14"/>
    </sheetView>
  </sheetViews>
  <sheetFormatPr defaultColWidth="8.85546875" defaultRowHeight="15" x14ac:dyDescent="0.25"/>
  <cols>
    <col min="1" max="1" width="47.42578125" style="60" bestFit="1" customWidth="1"/>
    <col min="2" max="5" width="11.85546875" style="60" bestFit="1" customWidth="1"/>
    <col min="6" max="6" width="11.5703125" style="60" bestFit="1" customWidth="1"/>
    <col min="7" max="7" width="8.85546875" style="60"/>
    <col min="8" max="8" width="63.28515625" style="60" bestFit="1" customWidth="1"/>
    <col min="9" max="9" width="7.7109375" style="60" bestFit="1" customWidth="1"/>
    <col min="10" max="10" width="7.42578125" style="60" bestFit="1" customWidth="1"/>
    <col min="11" max="11" width="7.7109375" style="60" bestFit="1" customWidth="1"/>
    <col min="12" max="13" width="7.42578125" style="60" bestFit="1" customWidth="1"/>
    <col min="14" max="14" width="8.85546875" style="60"/>
    <col min="15" max="15" width="63.28515625" style="60" bestFit="1" customWidth="1"/>
    <col min="16" max="16" width="7.7109375" style="60" bestFit="1" customWidth="1"/>
    <col min="17" max="17" width="7.42578125" style="60" bestFit="1" customWidth="1"/>
    <col min="18" max="18" width="7.7109375" style="60" bestFit="1" customWidth="1"/>
    <col min="19" max="20" width="7.42578125" style="60" bestFit="1" customWidth="1"/>
    <col min="21" max="16384" width="8.85546875" style="60"/>
  </cols>
  <sheetData>
    <row r="1" spans="1:20" ht="19.5" thickBot="1" x14ac:dyDescent="0.35">
      <c r="A1" s="92" t="s">
        <v>46</v>
      </c>
      <c r="B1" s="92"/>
      <c r="C1" s="92"/>
      <c r="D1" s="92"/>
      <c r="E1" s="92"/>
      <c r="F1" s="92"/>
      <c r="H1" s="93" t="s">
        <v>89</v>
      </c>
      <c r="I1" s="93"/>
      <c r="J1" s="93"/>
      <c r="K1" s="93"/>
      <c r="L1" s="93"/>
      <c r="M1" s="93"/>
      <c r="O1" s="93" t="s">
        <v>93</v>
      </c>
      <c r="P1" s="93"/>
      <c r="Q1" s="93"/>
      <c r="R1" s="93"/>
      <c r="S1" s="93"/>
      <c r="T1" s="93"/>
    </row>
    <row r="2" spans="1:20" ht="24.75" thickBot="1" x14ac:dyDescent="0.3">
      <c r="B2" s="61">
        <v>44621</v>
      </c>
      <c r="C2" s="61">
        <v>44256</v>
      </c>
      <c r="D2" s="61">
        <v>43891</v>
      </c>
      <c r="E2" s="61">
        <v>43525</v>
      </c>
      <c r="F2" s="61">
        <v>43160</v>
      </c>
      <c r="H2" s="62" t="s">
        <v>238</v>
      </c>
      <c r="I2" s="61">
        <v>44621</v>
      </c>
      <c r="J2" s="61">
        <v>44256</v>
      </c>
      <c r="K2" s="61">
        <v>43891</v>
      </c>
      <c r="L2" s="61">
        <v>43525</v>
      </c>
      <c r="M2" s="61">
        <v>43160</v>
      </c>
      <c r="O2" s="62" t="s">
        <v>238</v>
      </c>
      <c r="P2" s="61">
        <v>44621</v>
      </c>
      <c r="Q2" s="61">
        <v>44256</v>
      </c>
      <c r="R2" s="61">
        <v>43891</v>
      </c>
      <c r="S2" s="61">
        <v>43525</v>
      </c>
      <c r="T2" s="61">
        <v>43160</v>
      </c>
    </row>
    <row r="3" spans="1:20" ht="14.45" thickBot="1" x14ac:dyDescent="0.3">
      <c r="A3" s="63"/>
      <c r="B3" s="64" t="s">
        <v>4</v>
      </c>
      <c r="C3" s="64" t="s">
        <v>4</v>
      </c>
      <c r="D3" s="64" t="s">
        <v>4</v>
      </c>
      <c r="E3" s="64" t="s">
        <v>4</v>
      </c>
      <c r="F3" s="64" t="s">
        <v>4</v>
      </c>
      <c r="H3" s="65"/>
      <c r="I3" s="66" t="s">
        <v>4</v>
      </c>
      <c r="J3" s="66" t="s">
        <v>4</v>
      </c>
      <c r="K3" s="66" t="s">
        <v>4</v>
      </c>
      <c r="L3" s="66" t="s">
        <v>4</v>
      </c>
      <c r="M3" s="67" t="s">
        <v>4</v>
      </c>
      <c r="O3" s="65"/>
      <c r="P3" s="66" t="s">
        <v>4</v>
      </c>
      <c r="Q3" s="66" t="s">
        <v>4</v>
      </c>
      <c r="R3" s="66" t="s">
        <v>4</v>
      </c>
      <c r="S3" s="66" t="s">
        <v>4</v>
      </c>
      <c r="T3" s="67" t="s">
        <v>4</v>
      </c>
    </row>
    <row r="4" spans="1:20" ht="14.45" thickBot="1" x14ac:dyDescent="0.3">
      <c r="A4" s="68" t="s">
        <v>47</v>
      </c>
      <c r="B4" s="69"/>
      <c r="C4" s="69"/>
      <c r="D4" s="69"/>
      <c r="E4" s="69"/>
      <c r="F4" s="69"/>
      <c r="H4" s="70" t="s">
        <v>47</v>
      </c>
      <c r="I4" s="71"/>
      <c r="J4" s="71"/>
      <c r="K4" s="71"/>
      <c r="L4" s="71"/>
      <c r="M4" s="72"/>
      <c r="O4" s="70" t="s">
        <v>47</v>
      </c>
      <c r="P4" s="71"/>
      <c r="Q4" s="71"/>
      <c r="R4" s="71"/>
      <c r="S4" s="71"/>
      <c r="T4" s="72"/>
    </row>
    <row r="5" spans="1:20" ht="14.45" thickBot="1" x14ac:dyDescent="0.3">
      <c r="A5" s="73" t="s">
        <v>48</v>
      </c>
      <c r="B5" s="74">
        <v>160341</v>
      </c>
      <c r="C5" s="74">
        <v>135963</v>
      </c>
      <c r="D5" s="74">
        <v>131306</v>
      </c>
      <c r="E5" s="74">
        <v>123170</v>
      </c>
      <c r="F5" s="74">
        <v>97356</v>
      </c>
      <c r="H5" s="75" t="s">
        <v>48</v>
      </c>
      <c r="I5" s="76">
        <f t="shared" ref="I5:M20" si="0">B5/$F5</f>
        <v>1.6469555035128807</v>
      </c>
      <c r="J5" s="76">
        <f t="shared" si="0"/>
        <v>1.3965549118698386</v>
      </c>
      <c r="K5" s="76">
        <f t="shared" si="0"/>
        <v>1.3487201610583837</v>
      </c>
      <c r="L5" s="76">
        <f t="shared" si="0"/>
        <v>1.2651505813714614</v>
      </c>
      <c r="M5" s="76">
        <f>F5/$F5</f>
        <v>1</v>
      </c>
      <c r="O5" s="75" t="s">
        <v>48</v>
      </c>
      <c r="P5" s="76">
        <f t="shared" ref="P5:T10" si="1">B5/B$10</f>
        <v>0.95539454319030903</v>
      </c>
      <c r="Q5" s="76">
        <f t="shared" si="1"/>
        <v>0.96180047112752276</v>
      </c>
      <c r="R5" s="76">
        <f t="shared" si="1"/>
        <v>0.94201796424369388</v>
      </c>
      <c r="S5" s="76">
        <f t="shared" si="1"/>
        <v>0.94168826502136904</v>
      </c>
      <c r="T5" s="76">
        <f>F5/F$10</f>
        <v>0.9437470312818077</v>
      </c>
    </row>
    <row r="6" spans="1:20" ht="14.45" thickBot="1" x14ac:dyDescent="0.3">
      <c r="A6" s="63" t="s">
        <v>49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H6" s="65" t="s">
        <v>49</v>
      </c>
      <c r="I6" s="76">
        <v>0</v>
      </c>
      <c r="J6" s="76">
        <v>0</v>
      </c>
      <c r="K6" s="76">
        <v>0</v>
      </c>
      <c r="L6" s="76">
        <v>0</v>
      </c>
      <c r="M6" s="76">
        <v>0</v>
      </c>
      <c r="O6" s="65" t="s">
        <v>49</v>
      </c>
      <c r="P6" s="76">
        <f t="shared" si="1"/>
        <v>0</v>
      </c>
      <c r="Q6" s="76">
        <f t="shared" si="1"/>
        <v>0</v>
      </c>
      <c r="R6" s="76">
        <f t="shared" si="1"/>
        <v>0</v>
      </c>
      <c r="S6" s="76">
        <f t="shared" si="1"/>
        <v>0</v>
      </c>
      <c r="T6" s="76">
        <f t="shared" si="1"/>
        <v>0</v>
      </c>
    </row>
    <row r="7" spans="1:20" ht="14.45" thickBot="1" x14ac:dyDescent="0.3">
      <c r="A7" s="73" t="s">
        <v>50</v>
      </c>
      <c r="B7" s="74">
        <v>160341</v>
      </c>
      <c r="C7" s="74">
        <v>135963</v>
      </c>
      <c r="D7" s="74">
        <v>131306</v>
      </c>
      <c r="E7" s="74">
        <v>123170</v>
      </c>
      <c r="F7" s="74">
        <v>97356</v>
      </c>
      <c r="H7" s="75" t="s">
        <v>50</v>
      </c>
      <c r="I7" s="76">
        <f t="shared" si="0"/>
        <v>1.6469555035128807</v>
      </c>
      <c r="J7" s="76">
        <f t="shared" si="0"/>
        <v>1.3965549118698386</v>
      </c>
      <c r="K7" s="76">
        <f t="shared" si="0"/>
        <v>1.3487201610583837</v>
      </c>
      <c r="L7" s="76">
        <f t="shared" si="0"/>
        <v>1.2651505813714614</v>
      </c>
      <c r="M7" s="76">
        <f t="shared" si="0"/>
        <v>1</v>
      </c>
      <c r="O7" s="75" t="s">
        <v>50</v>
      </c>
      <c r="P7" s="76">
        <f t="shared" si="1"/>
        <v>0.95539454319030903</v>
      </c>
      <c r="Q7" s="76">
        <f t="shared" si="1"/>
        <v>0.96180047112752276</v>
      </c>
      <c r="R7" s="76">
        <f t="shared" si="1"/>
        <v>0.94201796424369388</v>
      </c>
      <c r="S7" s="76">
        <f t="shared" si="1"/>
        <v>0.94168826502136904</v>
      </c>
      <c r="T7" s="76">
        <f t="shared" si="1"/>
        <v>0.9437470312818077</v>
      </c>
    </row>
    <row r="8" spans="1:20" ht="14.45" thickBot="1" x14ac:dyDescent="0.3">
      <c r="A8" s="73" t="s">
        <v>51</v>
      </c>
      <c r="B8" s="74">
        <v>160341</v>
      </c>
      <c r="C8" s="74">
        <v>135963</v>
      </c>
      <c r="D8" s="74">
        <v>131306</v>
      </c>
      <c r="E8" s="74">
        <v>123170</v>
      </c>
      <c r="F8" s="74">
        <v>97356</v>
      </c>
      <c r="H8" s="75" t="s">
        <v>51</v>
      </c>
      <c r="I8" s="76">
        <f t="shared" si="0"/>
        <v>1.6469555035128807</v>
      </c>
      <c r="J8" s="76">
        <f t="shared" si="0"/>
        <v>1.3965549118698386</v>
      </c>
      <c r="K8" s="76">
        <f t="shared" si="0"/>
        <v>1.3487201610583837</v>
      </c>
      <c r="L8" s="76">
        <f t="shared" si="0"/>
        <v>1.2651505813714614</v>
      </c>
      <c r="M8" s="76">
        <f t="shared" si="0"/>
        <v>1</v>
      </c>
      <c r="O8" s="75" t="s">
        <v>51</v>
      </c>
      <c r="P8" s="76">
        <f t="shared" si="1"/>
        <v>0.95539454319030903</v>
      </c>
      <c r="Q8" s="76">
        <f t="shared" si="1"/>
        <v>0.96180047112752276</v>
      </c>
      <c r="R8" s="76">
        <f t="shared" si="1"/>
        <v>0.94201796424369388</v>
      </c>
      <c r="S8" s="76">
        <f t="shared" si="1"/>
        <v>0.94168826502136904</v>
      </c>
      <c r="T8" s="76">
        <f t="shared" si="1"/>
        <v>0.9437470312818077</v>
      </c>
    </row>
    <row r="9" spans="1:20" ht="14.45" thickBot="1" x14ac:dyDescent="0.3">
      <c r="A9" s="63" t="s">
        <v>52</v>
      </c>
      <c r="B9" s="77">
        <v>7486</v>
      </c>
      <c r="C9" s="77">
        <v>5400</v>
      </c>
      <c r="D9" s="77">
        <v>8082</v>
      </c>
      <c r="E9" s="77">
        <v>7627</v>
      </c>
      <c r="F9" s="77">
        <v>5803</v>
      </c>
      <c r="H9" s="65" t="s">
        <v>52</v>
      </c>
      <c r="I9" s="76">
        <f t="shared" si="0"/>
        <v>1.2900224022057556</v>
      </c>
      <c r="J9" s="76">
        <f t="shared" si="0"/>
        <v>0.93055316215750472</v>
      </c>
      <c r="K9" s="76">
        <f t="shared" si="0"/>
        <v>1.3927278993623988</v>
      </c>
      <c r="L9" s="76">
        <f t="shared" si="0"/>
        <v>1.314320179217646</v>
      </c>
      <c r="M9" s="76">
        <f t="shared" si="0"/>
        <v>1</v>
      </c>
      <c r="O9" s="65" t="s">
        <v>52</v>
      </c>
      <c r="P9" s="76">
        <f t="shared" si="1"/>
        <v>4.4605456809690934E-2</v>
      </c>
      <c r="Q9" s="76">
        <f t="shared" si="1"/>
        <v>3.819952887247724E-2</v>
      </c>
      <c r="R9" s="76">
        <f t="shared" si="1"/>
        <v>5.7982035756306137E-2</v>
      </c>
      <c r="S9" s="76">
        <f t="shared" si="1"/>
        <v>5.8311734978631007E-2</v>
      </c>
      <c r="T9" s="76">
        <f t="shared" si="1"/>
        <v>5.6252968718192305E-2</v>
      </c>
    </row>
    <row r="10" spans="1:20" ht="14.45" thickBot="1" x14ac:dyDescent="0.3">
      <c r="A10" s="73" t="s">
        <v>53</v>
      </c>
      <c r="B10" s="74">
        <v>167827</v>
      </c>
      <c r="C10" s="74">
        <v>141363</v>
      </c>
      <c r="D10" s="74">
        <v>139388</v>
      </c>
      <c r="E10" s="74">
        <v>130797</v>
      </c>
      <c r="F10" s="74">
        <v>103159</v>
      </c>
      <c r="H10" s="75" t="s">
        <v>53</v>
      </c>
      <c r="I10" s="76">
        <f t="shared" si="0"/>
        <v>1.6268769569305634</v>
      </c>
      <c r="J10" s="76">
        <f t="shared" si="0"/>
        <v>1.3703409300206477</v>
      </c>
      <c r="K10" s="76">
        <f t="shared" si="0"/>
        <v>1.3511957269845578</v>
      </c>
      <c r="L10" s="76">
        <f t="shared" si="0"/>
        <v>1.267916517220989</v>
      </c>
      <c r="M10" s="76">
        <f t="shared" si="0"/>
        <v>1</v>
      </c>
      <c r="O10" s="75" t="s">
        <v>53</v>
      </c>
      <c r="P10" s="76">
        <f t="shared" si="1"/>
        <v>1</v>
      </c>
      <c r="Q10" s="76">
        <f t="shared" si="1"/>
        <v>1</v>
      </c>
      <c r="R10" s="76">
        <f t="shared" si="1"/>
        <v>1</v>
      </c>
      <c r="S10" s="76">
        <f t="shared" si="1"/>
        <v>1</v>
      </c>
      <c r="T10" s="76">
        <f t="shared" si="1"/>
        <v>1</v>
      </c>
    </row>
    <row r="11" spans="1:20" ht="14.45" thickBot="1" x14ac:dyDescent="0.3">
      <c r="A11" s="68" t="s">
        <v>54</v>
      </c>
      <c r="B11" s="69"/>
      <c r="C11" s="69"/>
      <c r="D11" s="69"/>
      <c r="E11" s="69"/>
      <c r="F11" s="69"/>
      <c r="H11" s="70" t="s">
        <v>54</v>
      </c>
      <c r="I11" s="76"/>
      <c r="J11" s="76"/>
      <c r="K11" s="76"/>
      <c r="L11" s="76"/>
      <c r="M11" s="76"/>
      <c r="O11" s="70" t="s">
        <v>54</v>
      </c>
      <c r="P11" s="71"/>
      <c r="Q11" s="71"/>
      <c r="R11" s="71"/>
      <c r="S11" s="71"/>
      <c r="T11" s="72"/>
    </row>
    <row r="12" spans="1:20" ht="14.45" thickBot="1" x14ac:dyDescent="0.3">
      <c r="A12" s="63" t="s">
        <v>55</v>
      </c>
      <c r="B12" s="64">
        <v>0</v>
      </c>
      <c r="C12" s="64">
        <v>0</v>
      </c>
      <c r="D12" s="64">
        <v>0</v>
      </c>
      <c r="E12" s="64">
        <v>0</v>
      </c>
      <c r="F12" s="64">
        <v>86</v>
      </c>
      <c r="H12" s="65" t="s">
        <v>55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6">
        <f t="shared" si="0"/>
        <v>0</v>
      </c>
      <c r="M12" s="76">
        <f t="shared" si="0"/>
        <v>1</v>
      </c>
      <c r="O12" s="65" t="s">
        <v>55</v>
      </c>
      <c r="P12" s="76">
        <f t="shared" ref="P12:T27" si="2">B12/B$10</f>
        <v>0</v>
      </c>
      <c r="Q12" s="76">
        <f t="shared" si="2"/>
        <v>0</v>
      </c>
      <c r="R12" s="76">
        <f t="shared" si="2"/>
        <v>0</v>
      </c>
      <c r="S12" s="76">
        <f t="shared" si="2"/>
        <v>0</v>
      </c>
      <c r="T12" s="76">
        <f t="shared" si="2"/>
        <v>8.3366453726771298E-4</v>
      </c>
    </row>
    <row r="13" spans="1:20" ht="14.45" thickBot="1" x14ac:dyDescent="0.3">
      <c r="A13" s="63" t="s">
        <v>56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H13" s="65" t="s">
        <v>56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O13" s="65" t="s">
        <v>56</v>
      </c>
      <c r="P13" s="76">
        <f t="shared" si="2"/>
        <v>0</v>
      </c>
      <c r="Q13" s="76">
        <f t="shared" si="2"/>
        <v>0</v>
      </c>
      <c r="R13" s="76">
        <f t="shared" si="2"/>
        <v>0</v>
      </c>
      <c r="S13" s="76">
        <f t="shared" si="2"/>
        <v>0</v>
      </c>
      <c r="T13" s="76">
        <f t="shared" si="2"/>
        <v>0</v>
      </c>
    </row>
    <row r="14" spans="1:20" ht="14.45" thickBot="1" x14ac:dyDescent="0.3">
      <c r="A14" s="63" t="s">
        <v>57</v>
      </c>
      <c r="B14" s="64">
        <v>0</v>
      </c>
      <c r="C14" s="77">
        <v>1230</v>
      </c>
      <c r="D14" s="77">
        <v>1596</v>
      </c>
      <c r="E14" s="77">
        <v>2003</v>
      </c>
      <c r="F14" s="77">
        <v>1920</v>
      </c>
      <c r="H14" s="65" t="s">
        <v>57</v>
      </c>
      <c r="I14" s="76"/>
      <c r="J14" s="76"/>
      <c r="K14" s="76"/>
      <c r="L14" s="76"/>
      <c r="M14" s="76"/>
      <c r="O14" s="65" t="s">
        <v>57</v>
      </c>
      <c r="P14" s="76">
        <f t="shared" si="2"/>
        <v>0</v>
      </c>
      <c r="Q14" s="76">
        <f t="shared" si="2"/>
        <v>8.7010037987309274E-3</v>
      </c>
      <c r="R14" s="76">
        <f t="shared" si="2"/>
        <v>1.1450053089218584E-2</v>
      </c>
      <c r="S14" s="76">
        <f t="shared" si="2"/>
        <v>1.5313806891595373E-2</v>
      </c>
      <c r="T14" s="76">
        <f t="shared" si="2"/>
        <v>1.8612045483186148E-2</v>
      </c>
    </row>
    <row r="15" spans="1:20" ht="21" thickBot="1" x14ac:dyDescent="0.3">
      <c r="A15" s="63" t="s">
        <v>58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H15" s="65" t="s">
        <v>58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O15" s="65" t="s">
        <v>58</v>
      </c>
      <c r="P15" s="76">
        <f t="shared" si="2"/>
        <v>0</v>
      </c>
      <c r="Q15" s="76">
        <f t="shared" si="2"/>
        <v>0</v>
      </c>
      <c r="R15" s="76">
        <f t="shared" si="2"/>
        <v>0</v>
      </c>
      <c r="S15" s="76">
        <f t="shared" si="2"/>
        <v>0</v>
      </c>
      <c r="T15" s="76">
        <f t="shared" si="2"/>
        <v>0</v>
      </c>
    </row>
    <row r="16" spans="1:20" ht="14.45" thickBot="1" x14ac:dyDescent="0.3">
      <c r="A16" s="63" t="s">
        <v>59</v>
      </c>
      <c r="B16" s="77">
        <v>81097</v>
      </c>
      <c r="C16" s="77">
        <v>69046</v>
      </c>
      <c r="D16" s="77">
        <v>64906</v>
      </c>
      <c r="E16" s="77">
        <v>59377</v>
      </c>
      <c r="F16" s="77">
        <v>51499</v>
      </c>
      <c r="H16" s="65" t="s">
        <v>59</v>
      </c>
      <c r="I16" s="76">
        <f t="shared" si="0"/>
        <v>1.5747296064001244</v>
      </c>
      <c r="J16" s="76">
        <f t="shared" si="0"/>
        <v>1.3407250626225753</v>
      </c>
      <c r="K16" s="76">
        <f t="shared" si="0"/>
        <v>1.2603351521388766</v>
      </c>
      <c r="L16" s="76">
        <f t="shared" si="0"/>
        <v>1.1529738441523136</v>
      </c>
      <c r="M16" s="76">
        <f t="shared" si="0"/>
        <v>1</v>
      </c>
      <c r="O16" s="65" t="s">
        <v>59</v>
      </c>
      <c r="P16" s="76">
        <f t="shared" si="2"/>
        <v>0.48321783741591046</v>
      </c>
      <c r="Q16" s="76">
        <f t="shared" si="2"/>
        <v>0.48843049454241916</v>
      </c>
      <c r="R16" s="76">
        <f t="shared" si="2"/>
        <v>0.46564984073234422</v>
      </c>
      <c r="S16" s="76">
        <f t="shared" si="2"/>
        <v>0.45396301138405315</v>
      </c>
      <c r="T16" s="76">
        <f t="shared" si="2"/>
        <v>0.49921965121802264</v>
      </c>
    </row>
    <row r="17" spans="1:20" ht="14.45" thickBot="1" x14ac:dyDescent="0.3">
      <c r="A17" s="63" t="s">
        <v>60</v>
      </c>
      <c r="B17" s="64">
        <v>486</v>
      </c>
      <c r="C17" s="64">
        <v>537</v>
      </c>
      <c r="D17" s="64">
        <v>743</v>
      </c>
      <c r="E17" s="64">
        <v>170</v>
      </c>
      <c r="F17" s="64">
        <v>30</v>
      </c>
      <c r="H17" s="65" t="s">
        <v>60</v>
      </c>
      <c r="I17" s="76">
        <f t="shared" si="0"/>
        <v>16.2</v>
      </c>
      <c r="J17" s="76">
        <f t="shared" si="0"/>
        <v>17.899999999999999</v>
      </c>
      <c r="K17" s="76">
        <f t="shared" si="0"/>
        <v>24.766666666666666</v>
      </c>
      <c r="L17" s="76">
        <f t="shared" si="0"/>
        <v>5.666666666666667</v>
      </c>
      <c r="M17" s="76">
        <f t="shared" si="0"/>
        <v>1</v>
      </c>
      <c r="O17" s="65" t="s">
        <v>60</v>
      </c>
      <c r="P17" s="76">
        <f t="shared" si="2"/>
        <v>2.8958391677143727E-3</v>
      </c>
      <c r="Q17" s="76">
        <f t="shared" si="2"/>
        <v>3.7987309267630146E-3</v>
      </c>
      <c r="R17" s="76">
        <f t="shared" si="2"/>
        <v>5.3304445145923611E-3</v>
      </c>
      <c r="S17" s="76">
        <f t="shared" si="2"/>
        <v>1.2997239997859279E-3</v>
      </c>
      <c r="T17" s="76">
        <f t="shared" si="2"/>
        <v>2.9081321067478356E-4</v>
      </c>
    </row>
    <row r="18" spans="1:20" ht="14.45" thickBot="1" x14ac:dyDescent="0.3">
      <c r="A18" s="63" t="s">
        <v>61</v>
      </c>
      <c r="B18" s="77">
        <v>3522</v>
      </c>
      <c r="C18" s="77">
        <v>3053</v>
      </c>
      <c r="D18" s="77">
        <v>2701</v>
      </c>
      <c r="E18" s="77">
        <v>1716</v>
      </c>
      <c r="F18" s="77">
        <v>1647</v>
      </c>
      <c r="H18" s="65" t="s">
        <v>61</v>
      </c>
      <c r="I18" s="76">
        <f t="shared" si="0"/>
        <v>2.1384335154826957</v>
      </c>
      <c r="J18" s="76">
        <f t="shared" si="0"/>
        <v>1.8536733454766241</v>
      </c>
      <c r="K18" s="76">
        <f t="shared" si="0"/>
        <v>1.6399514268366728</v>
      </c>
      <c r="L18" s="76">
        <f t="shared" si="0"/>
        <v>1.0418943533697631</v>
      </c>
      <c r="M18" s="76">
        <f t="shared" si="0"/>
        <v>1</v>
      </c>
      <c r="O18" s="65" t="s">
        <v>61</v>
      </c>
      <c r="P18" s="76">
        <f t="shared" si="2"/>
        <v>2.0985896190720207E-2</v>
      </c>
      <c r="Q18" s="76">
        <f t="shared" si="2"/>
        <v>2.1596881786606112E-2</v>
      </c>
      <c r="R18" s="76">
        <f t="shared" si="2"/>
        <v>1.9377564783195109E-2</v>
      </c>
      <c r="S18" s="76">
        <f t="shared" si="2"/>
        <v>1.3119566962545013E-2</v>
      </c>
      <c r="T18" s="76">
        <f t="shared" si="2"/>
        <v>1.596564526604562E-2</v>
      </c>
    </row>
    <row r="19" spans="1:20" ht="14.45" thickBot="1" x14ac:dyDescent="0.3">
      <c r="A19" s="63" t="s">
        <v>62</v>
      </c>
      <c r="B19" s="77">
        <v>32999</v>
      </c>
      <c r="C19" s="77">
        <v>25377</v>
      </c>
      <c r="D19" s="77">
        <v>27451</v>
      </c>
      <c r="E19" s="77">
        <v>26826</v>
      </c>
      <c r="F19" s="77">
        <v>16046</v>
      </c>
      <c r="H19" s="65" t="s">
        <v>62</v>
      </c>
      <c r="I19" s="76">
        <f t="shared" si="0"/>
        <v>2.0565249906518757</v>
      </c>
      <c r="J19" s="76">
        <f t="shared" si="0"/>
        <v>1.5815156425277328</v>
      </c>
      <c r="K19" s="76">
        <f t="shared" si="0"/>
        <v>1.7107690390128381</v>
      </c>
      <c r="L19" s="76">
        <f t="shared" si="0"/>
        <v>1.6718185217499688</v>
      </c>
      <c r="M19" s="76">
        <f t="shared" si="0"/>
        <v>1</v>
      </c>
      <c r="O19" s="65" t="s">
        <v>62</v>
      </c>
      <c r="P19" s="76">
        <f t="shared" si="2"/>
        <v>0.1966250960810835</v>
      </c>
      <c r="Q19" s="76">
        <f t="shared" si="2"/>
        <v>0.17951656374015831</v>
      </c>
      <c r="R19" s="76">
        <f t="shared" si="2"/>
        <v>0.19693947829081412</v>
      </c>
      <c r="S19" s="76">
        <f t="shared" si="2"/>
        <v>0.20509644716621941</v>
      </c>
      <c r="T19" s="76">
        <f t="shared" si="2"/>
        <v>0.15554629261625258</v>
      </c>
    </row>
    <row r="20" spans="1:20" ht="14.45" thickBot="1" x14ac:dyDescent="0.3">
      <c r="A20" s="73" t="s">
        <v>63</v>
      </c>
      <c r="B20" s="74">
        <v>118104</v>
      </c>
      <c r="C20" s="74">
        <v>99243</v>
      </c>
      <c r="D20" s="74">
        <v>97397</v>
      </c>
      <c r="E20" s="74">
        <v>90092</v>
      </c>
      <c r="F20" s="74">
        <v>71228</v>
      </c>
      <c r="H20" s="75" t="s">
        <v>63</v>
      </c>
      <c r="I20" s="76">
        <f t="shared" si="0"/>
        <v>1.6581119784354468</v>
      </c>
      <c r="J20" s="76">
        <f t="shared" si="0"/>
        <v>1.3933144269107653</v>
      </c>
      <c r="K20" s="76">
        <f t="shared" si="0"/>
        <v>1.3673976526085247</v>
      </c>
      <c r="L20" s="76">
        <f t="shared" si="0"/>
        <v>1.2648396697927782</v>
      </c>
      <c r="M20" s="76">
        <f t="shared" si="0"/>
        <v>1</v>
      </c>
      <c r="O20" s="75" t="s">
        <v>63</v>
      </c>
      <c r="P20" s="76">
        <f t="shared" si="2"/>
        <v>0.7037246688554285</v>
      </c>
      <c r="Q20" s="76">
        <f t="shared" si="2"/>
        <v>0.70204367479467755</v>
      </c>
      <c r="R20" s="76">
        <f t="shared" si="2"/>
        <v>0.69874738141016446</v>
      </c>
      <c r="S20" s="76">
        <f t="shared" si="2"/>
        <v>0.6887925564041989</v>
      </c>
      <c r="T20" s="76">
        <f t="shared" si="2"/>
        <v>0.69046811233144956</v>
      </c>
    </row>
    <row r="21" spans="1:20" ht="23.45" thickBot="1" x14ac:dyDescent="0.3">
      <c r="A21" s="73" t="s">
        <v>64</v>
      </c>
      <c r="B21" s="74">
        <v>49723</v>
      </c>
      <c r="C21" s="74">
        <v>42120</v>
      </c>
      <c r="D21" s="74">
        <v>41991</v>
      </c>
      <c r="E21" s="74">
        <v>40705</v>
      </c>
      <c r="F21" s="74">
        <v>31931</v>
      </c>
      <c r="H21" s="75" t="s">
        <v>64</v>
      </c>
      <c r="I21" s="76">
        <f t="shared" ref="I21:M46" si="3">B21/$F21</f>
        <v>1.5572014656603301</v>
      </c>
      <c r="J21" s="76">
        <f t="shared" si="3"/>
        <v>1.3190942970780746</v>
      </c>
      <c r="K21" s="76">
        <f t="shared" si="3"/>
        <v>1.3150543359118099</v>
      </c>
      <c r="L21" s="76">
        <f t="shared" si="3"/>
        <v>1.2747799943628448</v>
      </c>
      <c r="M21" s="76">
        <f t="shared" si="3"/>
        <v>1</v>
      </c>
      <c r="O21" s="75" t="s">
        <v>64</v>
      </c>
      <c r="P21" s="76">
        <f t="shared" si="2"/>
        <v>0.2962753311445715</v>
      </c>
      <c r="Q21" s="76">
        <f t="shared" si="2"/>
        <v>0.29795632520532245</v>
      </c>
      <c r="R21" s="76">
        <f t="shared" si="2"/>
        <v>0.30125261858983554</v>
      </c>
      <c r="S21" s="76">
        <f t="shared" si="2"/>
        <v>0.3112074435958011</v>
      </c>
      <c r="T21" s="76">
        <f t="shared" si="2"/>
        <v>0.3095318876685505</v>
      </c>
    </row>
    <row r="22" spans="1:20" ht="14.45" thickBot="1" x14ac:dyDescent="0.3">
      <c r="A22" s="63" t="s">
        <v>65</v>
      </c>
      <c r="B22" s="64">
        <v>0</v>
      </c>
      <c r="C22" s="77">
        <v>-1218</v>
      </c>
      <c r="D22" s="64">
        <v>0</v>
      </c>
      <c r="E22" s="64">
        <v>0</v>
      </c>
      <c r="F22" s="64">
        <v>0</v>
      </c>
      <c r="H22" s="65" t="s">
        <v>65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O22" s="65" t="s">
        <v>65</v>
      </c>
      <c r="P22" s="76">
        <f t="shared" si="2"/>
        <v>0</v>
      </c>
      <c r="Q22" s="76">
        <f t="shared" si="2"/>
        <v>-8.6161159567920888E-3</v>
      </c>
      <c r="R22" s="76">
        <f t="shared" si="2"/>
        <v>0</v>
      </c>
      <c r="S22" s="76">
        <f t="shared" si="2"/>
        <v>0</v>
      </c>
      <c r="T22" s="76">
        <f t="shared" si="2"/>
        <v>0</v>
      </c>
    </row>
    <row r="23" spans="1:20" ht="14.45" thickBot="1" x14ac:dyDescent="0.3">
      <c r="A23" s="73" t="s">
        <v>66</v>
      </c>
      <c r="B23" s="74">
        <v>49723</v>
      </c>
      <c r="C23" s="74">
        <v>40902</v>
      </c>
      <c r="D23" s="74">
        <v>41991</v>
      </c>
      <c r="E23" s="74">
        <v>40705</v>
      </c>
      <c r="F23" s="74">
        <v>31931</v>
      </c>
      <c r="H23" s="75" t="s">
        <v>66</v>
      </c>
      <c r="I23" s="76">
        <f t="shared" si="3"/>
        <v>1.5572014656603301</v>
      </c>
      <c r="J23" s="76">
        <f t="shared" si="3"/>
        <v>1.2809495474617143</v>
      </c>
      <c r="K23" s="76">
        <f t="shared" si="3"/>
        <v>1.3150543359118099</v>
      </c>
      <c r="L23" s="76">
        <f t="shared" si="3"/>
        <v>1.2747799943628448</v>
      </c>
      <c r="M23" s="76">
        <f t="shared" si="3"/>
        <v>1</v>
      </c>
      <c r="O23" s="75" t="s">
        <v>66</v>
      </c>
      <c r="P23" s="76">
        <f t="shared" si="2"/>
        <v>0.2962753311445715</v>
      </c>
      <c r="Q23" s="76">
        <f t="shared" si="2"/>
        <v>0.28934020924853038</v>
      </c>
      <c r="R23" s="76">
        <f t="shared" si="2"/>
        <v>0.30125261858983554</v>
      </c>
      <c r="S23" s="76">
        <f t="shared" si="2"/>
        <v>0.3112074435958011</v>
      </c>
      <c r="T23" s="76">
        <f t="shared" si="2"/>
        <v>0.3095318876685505</v>
      </c>
    </row>
    <row r="24" spans="1:20" ht="14.45" thickBot="1" x14ac:dyDescent="0.3">
      <c r="A24" s="68" t="s">
        <v>67</v>
      </c>
      <c r="B24" s="69"/>
      <c r="C24" s="69"/>
      <c r="D24" s="69"/>
      <c r="E24" s="69"/>
      <c r="F24" s="69"/>
      <c r="H24" s="70" t="s">
        <v>67</v>
      </c>
      <c r="I24" s="76"/>
      <c r="J24" s="76"/>
      <c r="K24" s="76"/>
      <c r="L24" s="76"/>
      <c r="M24" s="76"/>
      <c r="O24" s="70" t="s">
        <v>67</v>
      </c>
      <c r="P24" s="76">
        <f t="shared" si="2"/>
        <v>0</v>
      </c>
      <c r="Q24" s="76">
        <f t="shared" si="2"/>
        <v>0</v>
      </c>
      <c r="R24" s="76">
        <f t="shared" si="2"/>
        <v>0</v>
      </c>
      <c r="S24" s="76">
        <f t="shared" si="2"/>
        <v>0</v>
      </c>
      <c r="T24" s="76">
        <f t="shared" si="2"/>
        <v>0</v>
      </c>
    </row>
    <row r="25" spans="1:20" ht="14.45" thickBot="1" x14ac:dyDescent="0.3">
      <c r="A25" s="63" t="s">
        <v>68</v>
      </c>
      <c r="B25" s="77">
        <v>11536</v>
      </c>
      <c r="C25" s="77">
        <v>10300</v>
      </c>
      <c r="D25" s="77">
        <v>9012</v>
      </c>
      <c r="E25" s="77">
        <v>9943</v>
      </c>
      <c r="F25" s="77">
        <v>6878</v>
      </c>
      <c r="H25" s="65" t="s">
        <v>68</v>
      </c>
      <c r="I25" s="76">
        <f t="shared" si="3"/>
        <v>1.677231753416691</v>
      </c>
      <c r="J25" s="76">
        <f t="shared" si="3"/>
        <v>1.4975283512649027</v>
      </c>
      <c r="K25" s="76">
        <f t="shared" si="3"/>
        <v>1.3102646118057575</v>
      </c>
      <c r="L25" s="76">
        <f t="shared" si="3"/>
        <v>1.445623727827857</v>
      </c>
      <c r="M25" s="76">
        <f t="shared" si="3"/>
        <v>1</v>
      </c>
      <c r="O25" s="65" t="s">
        <v>68</v>
      </c>
      <c r="P25" s="76">
        <f t="shared" si="2"/>
        <v>6.8737449873977369E-2</v>
      </c>
      <c r="Q25" s="76">
        <f t="shared" si="2"/>
        <v>7.286206433083621E-2</v>
      </c>
      <c r="R25" s="76">
        <f t="shared" si="2"/>
        <v>6.4654059172956066E-2</v>
      </c>
      <c r="S25" s="76">
        <f t="shared" si="2"/>
        <v>7.6018563116891064E-2</v>
      </c>
      <c r="T25" s="76">
        <f t="shared" si="2"/>
        <v>6.6673775434038712E-2</v>
      </c>
    </row>
    <row r="26" spans="1:20" ht="14.45" thickBot="1" x14ac:dyDescent="0.3">
      <c r="A26" s="63" t="s">
        <v>69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H26" s="65" t="s">
        <v>69</v>
      </c>
      <c r="I26" s="76"/>
      <c r="J26" s="76"/>
      <c r="K26" s="76"/>
      <c r="L26" s="76"/>
      <c r="M26" s="76"/>
      <c r="O26" s="65" t="s">
        <v>69</v>
      </c>
      <c r="P26" s="76">
        <f t="shared" si="2"/>
        <v>0</v>
      </c>
      <c r="Q26" s="76">
        <f t="shared" si="2"/>
        <v>0</v>
      </c>
      <c r="R26" s="76">
        <f t="shared" si="2"/>
        <v>0</v>
      </c>
      <c r="S26" s="76">
        <f t="shared" si="2"/>
        <v>0</v>
      </c>
      <c r="T26" s="76">
        <f t="shared" si="2"/>
        <v>0</v>
      </c>
    </row>
    <row r="27" spans="1:20" ht="14.45" thickBot="1" x14ac:dyDescent="0.3">
      <c r="A27" s="63" t="s">
        <v>70</v>
      </c>
      <c r="B27" s="64">
        <v>0</v>
      </c>
      <c r="C27" s="64">
        <v>-358</v>
      </c>
      <c r="D27" s="64">
        <v>-281</v>
      </c>
      <c r="E27" s="64">
        <v>697</v>
      </c>
      <c r="F27" s="64">
        <v>-188</v>
      </c>
      <c r="H27" s="65" t="s">
        <v>70</v>
      </c>
      <c r="I27" s="76">
        <f t="shared" si="3"/>
        <v>0</v>
      </c>
      <c r="J27" s="76">
        <f t="shared" si="3"/>
        <v>1.9042553191489362</v>
      </c>
      <c r="K27" s="76">
        <f t="shared" si="3"/>
        <v>1.4946808510638299</v>
      </c>
      <c r="L27" s="76">
        <f t="shared" si="3"/>
        <v>-3.7074468085106385</v>
      </c>
      <c r="M27" s="76">
        <f t="shared" si="3"/>
        <v>1</v>
      </c>
      <c r="O27" s="65" t="s">
        <v>70</v>
      </c>
      <c r="P27" s="76">
        <f t="shared" si="2"/>
        <v>0</v>
      </c>
      <c r="Q27" s="76">
        <f t="shared" si="2"/>
        <v>-2.5324872845086761E-3</v>
      </c>
      <c r="R27" s="76">
        <f t="shared" si="2"/>
        <v>-2.0159554624501392E-3</v>
      </c>
      <c r="S27" s="76">
        <f t="shared" si="2"/>
        <v>5.3288683991223043E-3</v>
      </c>
      <c r="T27" s="76">
        <f t="shared" si="2"/>
        <v>-1.8224294535619772E-3</v>
      </c>
    </row>
    <row r="28" spans="1:20" ht="14.45" thickBot="1" x14ac:dyDescent="0.3">
      <c r="A28" s="63" t="s">
        <v>71</v>
      </c>
      <c r="B28" s="64">
        <v>0</v>
      </c>
      <c r="C28" s="64">
        <v>0</v>
      </c>
      <c r="D28" s="64">
        <v>0</v>
      </c>
      <c r="E28" s="64">
        <v>0</v>
      </c>
      <c r="F28" s="64">
        <v>0</v>
      </c>
      <c r="H28" s="65" t="s">
        <v>71</v>
      </c>
      <c r="I28" s="76"/>
      <c r="J28" s="76"/>
      <c r="K28" s="76"/>
      <c r="L28" s="76"/>
      <c r="M28" s="76"/>
      <c r="O28" s="65" t="s">
        <v>71</v>
      </c>
      <c r="P28" s="76">
        <f t="shared" ref="P28:T46" si="4">B28/B$10</f>
        <v>0</v>
      </c>
      <c r="Q28" s="76">
        <f t="shared" si="4"/>
        <v>0</v>
      </c>
      <c r="R28" s="76">
        <f t="shared" si="4"/>
        <v>0</v>
      </c>
      <c r="S28" s="76">
        <f t="shared" si="4"/>
        <v>0</v>
      </c>
      <c r="T28" s="76">
        <f t="shared" si="4"/>
        <v>0</v>
      </c>
    </row>
    <row r="29" spans="1:20" ht="14.45" thickBot="1" x14ac:dyDescent="0.3">
      <c r="A29" s="73" t="s">
        <v>72</v>
      </c>
      <c r="B29" s="74">
        <v>11536</v>
      </c>
      <c r="C29" s="74">
        <v>9942</v>
      </c>
      <c r="D29" s="74">
        <v>8731</v>
      </c>
      <c r="E29" s="74">
        <v>10640</v>
      </c>
      <c r="F29" s="74">
        <v>6690</v>
      </c>
      <c r="H29" s="75" t="s">
        <v>72</v>
      </c>
      <c r="I29" s="76">
        <f t="shared" si="3"/>
        <v>1.7243647234678625</v>
      </c>
      <c r="J29" s="76">
        <f t="shared" si="3"/>
        <v>1.4860986547085202</v>
      </c>
      <c r="K29" s="76">
        <f t="shared" si="3"/>
        <v>1.3050822122571002</v>
      </c>
      <c r="L29" s="76">
        <f t="shared" si="3"/>
        <v>1.5904334828101645</v>
      </c>
      <c r="M29" s="76">
        <f t="shared" si="3"/>
        <v>1</v>
      </c>
      <c r="O29" s="75" t="s">
        <v>72</v>
      </c>
      <c r="P29" s="76">
        <f t="shared" si="4"/>
        <v>6.8737449873977369E-2</v>
      </c>
      <c r="Q29" s="76">
        <f t="shared" si="4"/>
        <v>7.0329577046327543E-2</v>
      </c>
      <c r="R29" s="76">
        <f t="shared" si="4"/>
        <v>6.2638103710505932E-2</v>
      </c>
      <c r="S29" s="76">
        <f t="shared" si="4"/>
        <v>8.1347431516013369E-2</v>
      </c>
      <c r="T29" s="76">
        <f t="shared" si="4"/>
        <v>6.4851345980476746E-2</v>
      </c>
    </row>
    <row r="30" spans="1:20" ht="23.45" thickBot="1" x14ac:dyDescent="0.3">
      <c r="A30" s="73" t="s">
        <v>73</v>
      </c>
      <c r="B30" s="74">
        <v>38187</v>
      </c>
      <c r="C30" s="74">
        <v>30960</v>
      </c>
      <c r="D30" s="74">
        <v>33260</v>
      </c>
      <c r="E30" s="74">
        <v>30065</v>
      </c>
      <c r="F30" s="74">
        <v>25241</v>
      </c>
      <c r="H30" s="75" t="s">
        <v>73</v>
      </c>
      <c r="I30" s="76">
        <f t="shared" si="3"/>
        <v>1.5128956855909037</v>
      </c>
      <c r="J30" s="76">
        <f t="shared" si="3"/>
        <v>1.2265758091993186</v>
      </c>
      <c r="K30" s="76">
        <f t="shared" si="3"/>
        <v>1.3176973970920327</v>
      </c>
      <c r="L30" s="76">
        <f t="shared" si="3"/>
        <v>1.1911176260845451</v>
      </c>
      <c r="M30" s="76">
        <f t="shared" si="3"/>
        <v>1</v>
      </c>
      <c r="O30" s="75" t="s">
        <v>73</v>
      </c>
      <c r="P30" s="76">
        <f t="shared" si="4"/>
        <v>0.22753788127059413</v>
      </c>
      <c r="Q30" s="76">
        <f t="shared" si="4"/>
        <v>0.21901063220220285</v>
      </c>
      <c r="R30" s="76">
        <f t="shared" si="4"/>
        <v>0.23861451487932964</v>
      </c>
      <c r="S30" s="76">
        <f t="shared" si="4"/>
        <v>0.22986001207978776</v>
      </c>
      <c r="T30" s="76">
        <f t="shared" si="4"/>
        <v>0.24468054168807374</v>
      </c>
    </row>
    <row r="31" spans="1:20" ht="21" thickBot="1" x14ac:dyDescent="0.3">
      <c r="A31" s="73" t="s">
        <v>74</v>
      </c>
      <c r="B31" s="74">
        <v>38187</v>
      </c>
      <c r="C31" s="74">
        <v>30960</v>
      </c>
      <c r="D31" s="74">
        <v>33260</v>
      </c>
      <c r="E31" s="74">
        <v>30065</v>
      </c>
      <c r="F31" s="74">
        <v>25241</v>
      </c>
      <c r="H31" s="75" t="s">
        <v>74</v>
      </c>
      <c r="I31" s="76">
        <f t="shared" si="3"/>
        <v>1.5128956855909037</v>
      </c>
      <c r="J31" s="76">
        <f t="shared" si="3"/>
        <v>1.2265758091993186</v>
      </c>
      <c r="K31" s="76">
        <f t="shared" si="3"/>
        <v>1.3176973970920327</v>
      </c>
      <c r="L31" s="76">
        <f t="shared" si="3"/>
        <v>1.1911176260845451</v>
      </c>
      <c r="M31" s="76">
        <f t="shared" si="3"/>
        <v>1</v>
      </c>
      <c r="O31" s="75" t="s">
        <v>74</v>
      </c>
      <c r="P31" s="76">
        <f t="shared" si="4"/>
        <v>0.22753788127059413</v>
      </c>
      <c r="Q31" s="76">
        <f t="shared" si="4"/>
        <v>0.21901063220220285</v>
      </c>
      <c r="R31" s="76">
        <f t="shared" si="4"/>
        <v>0.23861451487932964</v>
      </c>
      <c r="S31" s="76">
        <f t="shared" si="4"/>
        <v>0.22986001207978776</v>
      </c>
      <c r="T31" s="76">
        <f t="shared" si="4"/>
        <v>0.24468054168807374</v>
      </c>
    </row>
    <row r="32" spans="1:20" ht="14.45" thickBot="1" x14ac:dyDescent="0.3">
      <c r="A32" s="73" t="s">
        <v>75</v>
      </c>
      <c r="B32" s="74">
        <v>38187</v>
      </c>
      <c r="C32" s="74">
        <v>30960</v>
      </c>
      <c r="D32" s="74">
        <v>33260</v>
      </c>
      <c r="E32" s="74">
        <v>30065</v>
      </c>
      <c r="F32" s="74">
        <v>25241</v>
      </c>
      <c r="H32" s="75" t="s">
        <v>75</v>
      </c>
      <c r="I32" s="76">
        <f t="shared" si="3"/>
        <v>1.5128956855909037</v>
      </c>
      <c r="J32" s="76">
        <f t="shared" si="3"/>
        <v>1.2265758091993186</v>
      </c>
      <c r="K32" s="76">
        <f t="shared" si="3"/>
        <v>1.3176973970920327</v>
      </c>
      <c r="L32" s="76">
        <f t="shared" si="3"/>
        <v>1.1911176260845451</v>
      </c>
      <c r="M32" s="76">
        <f t="shared" si="3"/>
        <v>1</v>
      </c>
      <c r="O32" s="75" t="s">
        <v>75</v>
      </c>
      <c r="P32" s="76">
        <f t="shared" si="4"/>
        <v>0.22753788127059413</v>
      </c>
      <c r="Q32" s="76">
        <f t="shared" si="4"/>
        <v>0.21901063220220285</v>
      </c>
      <c r="R32" s="76">
        <f t="shared" si="4"/>
        <v>0.23861451487932964</v>
      </c>
      <c r="S32" s="76">
        <f t="shared" si="4"/>
        <v>0.22986001207978776</v>
      </c>
      <c r="T32" s="76">
        <f t="shared" si="4"/>
        <v>0.24468054168807374</v>
      </c>
    </row>
    <row r="33" spans="1:20" ht="14.45" thickBot="1" x14ac:dyDescent="0.3">
      <c r="A33" s="68" t="s">
        <v>45</v>
      </c>
      <c r="B33" s="69"/>
      <c r="C33" s="69"/>
      <c r="D33" s="69"/>
      <c r="E33" s="69"/>
      <c r="F33" s="69"/>
      <c r="H33" s="70" t="s">
        <v>45</v>
      </c>
      <c r="I33" s="76"/>
      <c r="J33" s="76"/>
      <c r="K33" s="76"/>
      <c r="L33" s="76"/>
      <c r="M33" s="76"/>
      <c r="O33" s="70" t="s">
        <v>45</v>
      </c>
      <c r="P33" s="76">
        <f t="shared" si="4"/>
        <v>0</v>
      </c>
      <c r="Q33" s="76">
        <f t="shared" si="4"/>
        <v>0</v>
      </c>
      <c r="R33" s="76">
        <f t="shared" si="4"/>
        <v>0</v>
      </c>
      <c r="S33" s="76">
        <f t="shared" si="4"/>
        <v>0</v>
      </c>
      <c r="T33" s="76">
        <f t="shared" si="4"/>
        <v>0</v>
      </c>
    </row>
    <row r="34" spans="1:20" ht="14.45" thickBot="1" x14ac:dyDescent="0.3">
      <c r="A34" s="68" t="s">
        <v>76</v>
      </c>
      <c r="B34" s="69"/>
      <c r="C34" s="69"/>
      <c r="D34" s="69"/>
      <c r="E34" s="69"/>
      <c r="F34" s="69"/>
      <c r="H34" s="70" t="s">
        <v>76</v>
      </c>
      <c r="I34" s="76"/>
      <c r="J34" s="76"/>
      <c r="K34" s="76"/>
      <c r="L34" s="76"/>
      <c r="M34" s="76"/>
      <c r="O34" s="70" t="s">
        <v>76</v>
      </c>
      <c r="P34" s="76">
        <f t="shared" si="4"/>
        <v>0</v>
      </c>
      <c r="Q34" s="76">
        <f t="shared" si="4"/>
        <v>0</v>
      </c>
      <c r="R34" s="76">
        <f t="shared" si="4"/>
        <v>0</v>
      </c>
      <c r="S34" s="76">
        <f t="shared" si="4"/>
        <v>0</v>
      </c>
      <c r="T34" s="76">
        <f t="shared" si="4"/>
        <v>0</v>
      </c>
    </row>
    <row r="35" spans="1:20" ht="14.45" thickBot="1" x14ac:dyDescent="0.3">
      <c r="A35" s="63" t="s">
        <v>77</v>
      </c>
      <c r="B35" s="64">
        <v>104.34</v>
      </c>
      <c r="C35" s="64">
        <v>82.78</v>
      </c>
      <c r="D35" s="64">
        <v>88.64</v>
      </c>
      <c r="E35" s="64">
        <v>79.34</v>
      </c>
      <c r="F35" s="64">
        <v>131.15</v>
      </c>
      <c r="H35" s="65" t="s">
        <v>77</v>
      </c>
      <c r="I35" s="76">
        <f t="shared" si="3"/>
        <v>0.79557758292032021</v>
      </c>
      <c r="J35" s="76">
        <f t="shared" si="3"/>
        <v>0.63118566526877617</v>
      </c>
      <c r="K35" s="76">
        <f t="shared" si="3"/>
        <v>0.67586732748760958</v>
      </c>
      <c r="L35" s="76">
        <f t="shared" si="3"/>
        <v>0.60495615707205486</v>
      </c>
      <c r="M35" s="76">
        <f t="shared" si="3"/>
        <v>1</v>
      </c>
      <c r="O35" s="65" t="s">
        <v>77</v>
      </c>
      <c r="P35" s="76">
        <f t="shared" si="4"/>
        <v>6.2171164353769064E-4</v>
      </c>
      <c r="Q35" s="76">
        <f t="shared" si="4"/>
        <v>5.8558462964141962E-4</v>
      </c>
      <c r="R35" s="76">
        <f t="shared" si="4"/>
        <v>6.359227480127414E-4</v>
      </c>
      <c r="S35" s="76">
        <f t="shared" si="4"/>
        <v>6.0658883613538535E-4</v>
      </c>
      <c r="T35" s="76">
        <f t="shared" si="4"/>
        <v>1.2713384193332622E-3</v>
      </c>
    </row>
    <row r="36" spans="1:20" ht="14.45" thickBot="1" x14ac:dyDescent="0.3">
      <c r="A36" s="63" t="s">
        <v>78</v>
      </c>
      <c r="B36" s="64">
        <v>103.24</v>
      </c>
      <c r="C36" s="64">
        <v>82.78</v>
      </c>
      <c r="D36" s="64">
        <v>88.64</v>
      </c>
      <c r="E36" s="64">
        <v>79.34</v>
      </c>
      <c r="F36" s="64">
        <v>131.15</v>
      </c>
      <c r="H36" s="65" t="s">
        <v>78</v>
      </c>
      <c r="I36" s="76">
        <f t="shared" si="3"/>
        <v>0.78719024018299655</v>
      </c>
      <c r="J36" s="76">
        <f t="shared" si="3"/>
        <v>0.63118566526877617</v>
      </c>
      <c r="K36" s="76">
        <f t="shared" si="3"/>
        <v>0.67586732748760958</v>
      </c>
      <c r="L36" s="76">
        <f t="shared" si="3"/>
        <v>0.60495615707205486</v>
      </c>
      <c r="M36" s="76">
        <f t="shared" si="3"/>
        <v>1</v>
      </c>
      <c r="O36" s="65" t="s">
        <v>78</v>
      </c>
      <c r="P36" s="76">
        <f t="shared" si="4"/>
        <v>6.1515727505109428E-4</v>
      </c>
      <c r="Q36" s="76">
        <f t="shared" si="4"/>
        <v>5.8558462964141962E-4</v>
      </c>
      <c r="R36" s="76">
        <f t="shared" si="4"/>
        <v>6.359227480127414E-4</v>
      </c>
      <c r="S36" s="76">
        <f t="shared" si="4"/>
        <v>6.0658883613538535E-4</v>
      </c>
      <c r="T36" s="76">
        <f t="shared" si="4"/>
        <v>1.2713384193332622E-3</v>
      </c>
    </row>
    <row r="37" spans="1:20" ht="31.15" thickBot="1" x14ac:dyDescent="0.3">
      <c r="A37" s="68" t="s">
        <v>79</v>
      </c>
      <c r="B37" s="69"/>
      <c r="C37" s="69"/>
      <c r="D37" s="69"/>
      <c r="E37" s="69"/>
      <c r="F37" s="69"/>
      <c r="H37" s="70" t="s">
        <v>79</v>
      </c>
      <c r="I37" s="76"/>
      <c r="J37" s="76"/>
      <c r="K37" s="76"/>
      <c r="L37" s="76"/>
      <c r="M37" s="76"/>
      <c r="O37" s="70" t="s">
        <v>79</v>
      </c>
      <c r="P37" s="76">
        <f t="shared" si="4"/>
        <v>0</v>
      </c>
      <c r="Q37" s="76">
        <f t="shared" si="4"/>
        <v>0</v>
      </c>
      <c r="R37" s="76">
        <f t="shared" si="4"/>
        <v>0</v>
      </c>
      <c r="S37" s="76">
        <f t="shared" si="4"/>
        <v>0</v>
      </c>
      <c r="T37" s="76">
        <f t="shared" si="4"/>
        <v>0</v>
      </c>
    </row>
    <row r="38" spans="1:20" ht="14.45" thickBot="1" x14ac:dyDescent="0.3">
      <c r="A38" s="63" t="s">
        <v>80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H38" s="65" t="s">
        <v>80</v>
      </c>
      <c r="I38" s="76"/>
      <c r="J38" s="76"/>
      <c r="K38" s="76"/>
      <c r="L38" s="76"/>
      <c r="M38" s="76"/>
      <c r="O38" s="65" t="s">
        <v>80</v>
      </c>
      <c r="P38" s="76">
        <f t="shared" si="4"/>
        <v>0</v>
      </c>
      <c r="Q38" s="76">
        <f t="shared" si="4"/>
        <v>0</v>
      </c>
      <c r="R38" s="76">
        <f t="shared" si="4"/>
        <v>0</v>
      </c>
      <c r="S38" s="76">
        <f t="shared" si="4"/>
        <v>0</v>
      </c>
      <c r="T38" s="76">
        <f t="shared" si="4"/>
        <v>0</v>
      </c>
    </row>
    <row r="39" spans="1:20" ht="14.45" thickBot="1" x14ac:dyDescent="0.3">
      <c r="A39" s="63" t="s">
        <v>81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H39" s="65" t="s">
        <v>81</v>
      </c>
      <c r="I39" s="76"/>
      <c r="J39" s="76"/>
      <c r="K39" s="76"/>
      <c r="L39" s="76"/>
      <c r="M39" s="76"/>
      <c r="O39" s="65" t="s">
        <v>81</v>
      </c>
      <c r="P39" s="76">
        <f t="shared" si="4"/>
        <v>0</v>
      </c>
      <c r="Q39" s="76">
        <f t="shared" si="4"/>
        <v>0</v>
      </c>
      <c r="R39" s="76">
        <f t="shared" si="4"/>
        <v>0</v>
      </c>
      <c r="S39" s="76">
        <f t="shared" si="4"/>
        <v>0</v>
      </c>
      <c r="T39" s="76">
        <f t="shared" si="4"/>
        <v>0</v>
      </c>
    </row>
    <row r="40" spans="1:20" ht="14.45" thickBot="1" x14ac:dyDescent="0.3">
      <c r="A40" s="68" t="s">
        <v>82</v>
      </c>
      <c r="B40" s="69"/>
      <c r="C40" s="69"/>
      <c r="D40" s="69"/>
      <c r="E40" s="69"/>
      <c r="F40" s="69"/>
      <c r="H40" s="70" t="s">
        <v>82</v>
      </c>
      <c r="I40" s="76"/>
      <c r="J40" s="76"/>
      <c r="K40" s="76"/>
      <c r="L40" s="76"/>
      <c r="M40" s="76"/>
      <c r="O40" s="70" t="s">
        <v>82</v>
      </c>
      <c r="P40" s="76">
        <f t="shared" si="4"/>
        <v>0</v>
      </c>
      <c r="Q40" s="76">
        <f t="shared" si="4"/>
        <v>0</v>
      </c>
      <c r="R40" s="76">
        <f t="shared" si="4"/>
        <v>0</v>
      </c>
      <c r="S40" s="76">
        <f t="shared" si="4"/>
        <v>0</v>
      </c>
      <c r="T40" s="76">
        <f t="shared" si="4"/>
        <v>0</v>
      </c>
    </row>
    <row r="41" spans="1:20" ht="14.45" thickBot="1" x14ac:dyDescent="0.3">
      <c r="A41" s="63" t="s">
        <v>83</v>
      </c>
      <c r="B41" s="64">
        <v>0</v>
      </c>
      <c r="C41" s="64">
        <v>0</v>
      </c>
      <c r="D41" s="64">
        <v>0</v>
      </c>
      <c r="E41" s="64">
        <v>0</v>
      </c>
      <c r="F41" s="64">
        <v>0</v>
      </c>
      <c r="H41" s="65" t="s">
        <v>83</v>
      </c>
      <c r="I41" s="76"/>
      <c r="J41" s="76"/>
      <c r="K41" s="76"/>
      <c r="L41" s="76"/>
      <c r="M41" s="76"/>
      <c r="O41" s="65" t="s">
        <v>83</v>
      </c>
      <c r="P41" s="76">
        <f t="shared" si="4"/>
        <v>0</v>
      </c>
      <c r="Q41" s="76">
        <f t="shared" si="4"/>
        <v>0</v>
      </c>
      <c r="R41" s="76">
        <f t="shared" si="4"/>
        <v>0</v>
      </c>
      <c r="S41" s="76">
        <f t="shared" si="4"/>
        <v>0</v>
      </c>
      <c r="T41" s="76">
        <f t="shared" si="4"/>
        <v>0</v>
      </c>
    </row>
    <row r="42" spans="1:20" ht="14.45" thickBot="1" x14ac:dyDescent="0.3">
      <c r="A42" s="63" t="s">
        <v>84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H42" s="65" t="s">
        <v>84</v>
      </c>
      <c r="I42" s="76"/>
      <c r="J42" s="76"/>
      <c r="K42" s="76"/>
      <c r="L42" s="76"/>
      <c r="M42" s="76"/>
      <c r="O42" s="65" t="s">
        <v>84</v>
      </c>
      <c r="P42" s="76">
        <f t="shared" si="4"/>
        <v>0</v>
      </c>
      <c r="Q42" s="76">
        <f t="shared" si="4"/>
        <v>0</v>
      </c>
      <c r="R42" s="76">
        <f t="shared" si="4"/>
        <v>0</v>
      </c>
      <c r="S42" s="76">
        <f t="shared" si="4"/>
        <v>0</v>
      </c>
      <c r="T42" s="76">
        <f t="shared" si="4"/>
        <v>0</v>
      </c>
    </row>
    <row r="43" spans="1:20" ht="14.45" thickBot="1" x14ac:dyDescent="0.3">
      <c r="A43" s="68" t="s">
        <v>85</v>
      </c>
      <c r="B43" s="69"/>
      <c r="C43" s="69"/>
      <c r="D43" s="69"/>
      <c r="E43" s="69"/>
      <c r="F43" s="69"/>
      <c r="H43" s="70" t="s">
        <v>85</v>
      </c>
      <c r="I43" s="76"/>
      <c r="J43" s="76"/>
      <c r="K43" s="76"/>
      <c r="L43" s="76"/>
      <c r="M43" s="76"/>
      <c r="O43" s="70" t="s">
        <v>85</v>
      </c>
      <c r="P43" s="76">
        <f t="shared" si="4"/>
        <v>0</v>
      </c>
      <c r="Q43" s="76">
        <f t="shared" si="4"/>
        <v>0</v>
      </c>
      <c r="R43" s="76">
        <f t="shared" si="4"/>
        <v>0</v>
      </c>
      <c r="S43" s="76">
        <f t="shared" si="4"/>
        <v>0</v>
      </c>
      <c r="T43" s="76">
        <f t="shared" si="4"/>
        <v>0</v>
      </c>
    </row>
    <row r="44" spans="1:20" ht="14.45" thickBot="1" x14ac:dyDescent="0.3">
      <c r="A44" s="63" t="s">
        <v>86</v>
      </c>
      <c r="B44" s="64">
        <v>0</v>
      </c>
      <c r="C44" s="77">
        <v>10850</v>
      </c>
      <c r="D44" s="77">
        <v>31896</v>
      </c>
      <c r="E44" s="77">
        <v>10085</v>
      </c>
      <c r="F44" s="77">
        <v>9284</v>
      </c>
      <c r="H44" s="65" t="s">
        <v>86</v>
      </c>
      <c r="I44" s="76">
        <f t="shared" si="3"/>
        <v>0</v>
      </c>
      <c r="J44" s="76">
        <f t="shared" si="3"/>
        <v>1.1686772942697112</v>
      </c>
      <c r="K44" s="76">
        <f t="shared" si="3"/>
        <v>3.4355881085738904</v>
      </c>
      <c r="L44" s="76">
        <f t="shared" si="3"/>
        <v>1.0862774666092201</v>
      </c>
      <c r="M44" s="76">
        <f t="shared" si="3"/>
        <v>1</v>
      </c>
      <c r="O44" s="65" t="s">
        <v>86</v>
      </c>
      <c r="P44" s="76">
        <f t="shared" si="4"/>
        <v>0</v>
      </c>
      <c r="Q44" s="76">
        <f t="shared" si="4"/>
        <v>7.6752757086366308E-2</v>
      </c>
      <c r="R44" s="76">
        <f t="shared" si="4"/>
        <v>0.22882888053490974</v>
      </c>
      <c r="S44" s="76">
        <f t="shared" si="4"/>
        <v>7.7104214928476952E-2</v>
      </c>
      <c r="T44" s="76">
        <f t="shared" si="4"/>
        <v>8.9996994930156365E-2</v>
      </c>
    </row>
    <row r="45" spans="1:20" ht="14.45" thickBot="1" x14ac:dyDescent="0.3">
      <c r="A45" s="63" t="s">
        <v>87</v>
      </c>
      <c r="B45" s="64">
        <v>0</v>
      </c>
      <c r="C45" s="64">
        <v>0</v>
      </c>
      <c r="D45" s="77">
        <v>5738</v>
      </c>
      <c r="E45" s="77">
        <v>1339</v>
      </c>
      <c r="F45" s="77">
        <v>1442</v>
      </c>
      <c r="H45" s="65" t="s">
        <v>87</v>
      </c>
      <c r="I45" s="76">
        <f t="shared" si="3"/>
        <v>0</v>
      </c>
      <c r="J45" s="76">
        <f t="shared" si="3"/>
        <v>0</v>
      </c>
      <c r="K45" s="76">
        <f t="shared" si="3"/>
        <v>3.9791955617198336</v>
      </c>
      <c r="L45" s="76">
        <f t="shared" si="3"/>
        <v>0.9285714285714286</v>
      </c>
      <c r="M45" s="76">
        <f t="shared" si="3"/>
        <v>1</v>
      </c>
      <c r="O45" s="65" t="s">
        <v>87</v>
      </c>
      <c r="P45" s="76">
        <f t="shared" si="4"/>
        <v>0</v>
      </c>
      <c r="Q45" s="76">
        <f t="shared" si="4"/>
        <v>0</v>
      </c>
      <c r="R45" s="76">
        <f t="shared" si="4"/>
        <v>4.116566705885729E-2</v>
      </c>
      <c r="S45" s="76">
        <f t="shared" si="4"/>
        <v>1.0237237857137396E-2</v>
      </c>
      <c r="T45" s="76">
        <f t="shared" si="4"/>
        <v>1.3978421659767931E-2</v>
      </c>
    </row>
    <row r="46" spans="1:20" ht="14.45" thickBot="1" x14ac:dyDescent="0.3">
      <c r="A46" s="63" t="s">
        <v>88</v>
      </c>
      <c r="B46" s="77">
        <v>4300</v>
      </c>
      <c r="C46" s="77">
        <v>3800</v>
      </c>
      <c r="D46" s="77">
        <v>7300</v>
      </c>
      <c r="E46" s="77">
        <v>3000</v>
      </c>
      <c r="F46" s="77">
        <v>5000</v>
      </c>
      <c r="H46" s="78" t="s">
        <v>88</v>
      </c>
      <c r="I46" s="76">
        <f t="shared" si="3"/>
        <v>0.86</v>
      </c>
      <c r="J46" s="76">
        <f t="shared" si="3"/>
        <v>0.76</v>
      </c>
      <c r="K46" s="76">
        <f t="shared" si="3"/>
        <v>1.46</v>
      </c>
      <c r="L46" s="76">
        <f t="shared" si="3"/>
        <v>0.6</v>
      </c>
      <c r="M46" s="76">
        <f t="shared" si="3"/>
        <v>1</v>
      </c>
      <c r="O46" s="78" t="s">
        <v>88</v>
      </c>
      <c r="P46" s="76">
        <f t="shared" si="4"/>
        <v>2.5621622265785602E-2</v>
      </c>
      <c r="Q46" s="76">
        <f t="shared" si="4"/>
        <v>2.6881149947298798E-2</v>
      </c>
      <c r="R46" s="76">
        <f t="shared" si="4"/>
        <v>5.2371796711338132E-2</v>
      </c>
      <c r="S46" s="76">
        <f t="shared" si="4"/>
        <v>2.2936305878575196E-2</v>
      </c>
      <c r="T46" s="76">
        <f t="shared" si="4"/>
        <v>4.8468868445797265E-2</v>
      </c>
    </row>
  </sheetData>
  <mergeCells count="3">
    <mergeCell ref="A1:F1"/>
    <mergeCell ref="H1:M1"/>
    <mergeCell ref="O1:T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012D-5B60-42F9-A798-71B3DEC1737A}">
  <dimension ref="A1:K83"/>
  <sheetViews>
    <sheetView topLeftCell="A45" zoomScale="85" zoomScaleNormal="85" workbookViewId="0">
      <selection activeCell="M80" sqref="M80"/>
    </sheetView>
  </sheetViews>
  <sheetFormatPr defaultColWidth="8.85546875" defaultRowHeight="12" x14ac:dyDescent="0.2"/>
  <cols>
    <col min="1" max="1" width="32.28515625" style="26" customWidth="1"/>
    <col min="2" max="4" width="9.28515625" style="26" bestFit="1" customWidth="1"/>
    <col min="5" max="6" width="8.85546875" style="26"/>
    <col min="7" max="7" width="25.28515625" style="26" customWidth="1"/>
    <col min="8" max="8" width="24.7109375" style="26" customWidth="1"/>
    <col min="9" max="16384" width="8.85546875" style="26"/>
  </cols>
  <sheetData>
    <row r="1" spans="1:11" x14ac:dyDescent="0.2">
      <c r="A1" s="24" t="s">
        <v>116</v>
      </c>
      <c r="B1" s="24">
        <v>2022</v>
      </c>
      <c r="C1" s="24">
        <v>2021</v>
      </c>
      <c r="D1" s="24">
        <v>2020</v>
      </c>
      <c r="G1" s="51" t="s">
        <v>95</v>
      </c>
      <c r="H1" s="51"/>
      <c r="I1" s="24">
        <v>2022</v>
      </c>
      <c r="J1" s="24">
        <v>2021</v>
      </c>
      <c r="K1" s="24">
        <v>2020</v>
      </c>
    </row>
    <row r="2" spans="1:11" x14ac:dyDescent="0.2">
      <c r="A2" s="26" t="s">
        <v>96</v>
      </c>
      <c r="B2" s="30">
        <v>160341</v>
      </c>
      <c r="C2" s="30">
        <v>135963</v>
      </c>
      <c r="D2" s="30">
        <v>131306</v>
      </c>
      <c r="G2" s="26" t="str">
        <f>A2</f>
        <v>Revenue from Operations</v>
      </c>
      <c r="H2" s="25"/>
      <c r="I2" s="26">
        <f>B2</f>
        <v>160341</v>
      </c>
      <c r="J2" s="26">
        <f t="shared" ref="J2:K2" si="0">C2</f>
        <v>135963</v>
      </c>
      <c r="K2" s="26">
        <f t="shared" si="0"/>
        <v>131306</v>
      </c>
    </row>
    <row r="3" spans="1:11" x14ac:dyDescent="0.2">
      <c r="A3" s="26" t="s">
        <v>52</v>
      </c>
      <c r="B3" s="30">
        <v>7486</v>
      </c>
      <c r="C3" s="30">
        <v>5400</v>
      </c>
      <c r="D3" s="30">
        <v>8082</v>
      </c>
      <c r="G3" s="29" t="str">
        <f>A3</f>
        <v>Other Income</v>
      </c>
      <c r="H3" s="52"/>
      <c r="I3" s="26">
        <f t="shared" ref="I3:I4" si="1">B3</f>
        <v>7486</v>
      </c>
      <c r="J3" s="26">
        <f t="shared" ref="J3:J4" si="2">C3</f>
        <v>5400</v>
      </c>
      <c r="K3" s="26">
        <f t="shared" ref="K3:K4" si="3">D3</f>
        <v>8082</v>
      </c>
    </row>
    <row r="4" spans="1:11" x14ac:dyDescent="0.2">
      <c r="A4" s="26" t="s">
        <v>97</v>
      </c>
      <c r="B4" s="26">
        <f>B2+B3</f>
        <v>167827</v>
      </c>
      <c r="C4" s="26">
        <f>C2+C3</f>
        <v>141363</v>
      </c>
      <c r="D4" s="26">
        <f>D2+D3</f>
        <v>139388</v>
      </c>
      <c r="G4" s="26" t="str">
        <f>A4</f>
        <v>Total Income</v>
      </c>
      <c r="H4" s="25"/>
      <c r="I4" s="26">
        <f t="shared" si="1"/>
        <v>167827</v>
      </c>
      <c r="J4" s="26">
        <f t="shared" si="2"/>
        <v>141363</v>
      </c>
      <c r="K4" s="26">
        <f t="shared" si="3"/>
        <v>139388</v>
      </c>
    </row>
    <row r="5" spans="1:11" x14ac:dyDescent="0.2">
      <c r="A5" s="26" t="s">
        <v>98</v>
      </c>
      <c r="G5" s="34" t="s">
        <v>117</v>
      </c>
      <c r="H5" s="34"/>
    </row>
    <row r="6" spans="1:11" x14ac:dyDescent="0.2">
      <c r="A6" s="30" t="s">
        <v>55</v>
      </c>
      <c r="B6" s="30">
        <v>0</v>
      </c>
      <c r="C6" s="30">
        <v>0</v>
      </c>
      <c r="D6" s="30">
        <v>0</v>
      </c>
      <c r="G6" s="26" t="str">
        <f>A6</f>
        <v>Cost Of Materials Consumed</v>
      </c>
      <c r="H6" s="25"/>
      <c r="I6" s="26">
        <f>B6</f>
        <v>0</v>
      </c>
      <c r="J6" s="26">
        <f t="shared" ref="J6:K8" si="4">C6</f>
        <v>0</v>
      </c>
      <c r="K6" s="26">
        <f t="shared" si="4"/>
        <v>0</v>
      </c>
    </row>
    <row r="7" spans="1:11" x14ac:dyDescent="0.2">
      <c r="A7" s="30" t="s">
        <v>57</v>
      </c>
      <c r="B7" s="30">
        <v>0</v>
      </c>
      <c r="C7" s="30">
        <v>1230</v>
      </c>
      <c r="D7" s="30">
        <v>1596</v>
      </c>
      <c r="G7" s="26" t="str">
        <f t="shared" ref="G7:G8" si="5">A7</f>
        <v>Operating And Direct Expenses</v>
      </c>
      <c r="H7" s="25"/>
      <c r="I7" s="26">
        <f>B7</f>
        <v>0</v>
      </c>
      <c r="J7" s="26">
        <f t="shared" si="4"/>
        <v>1230</v>
      </c>
      <c r="K7" s="26">
        <f t="shared" si="4"/>
        <v>1596</v>
      </c>
    </row>
    <row r="8" spans="1:11" x14ac:dyDescent="0.2">
      <c r="A8" s="30" t="s">
        <v>59</v>
      </c>
      <c r="B8" s="30">
        <v>81097</v>
      </c>
      <c r="C8" s="30">
        <v>69046</v>
      </c>
      <c r="D8" s="30">
        <v>64906</v>
      </c>
      <c r="G8" s="26" t="str">
        <f t="shared" si="5"/>
        <v>Employee Benefit Expenses</v>
      </c>
      <c r="H8" s="25"/>
      <c r="I8" s="26">
        <f>B8</f>
        <v>81097</v>
      </c>
      <c r="J8" s="26">
        <f t="shared" si="4"/>
        <v>69046</v>
      </c>
      <c r="K8" s="26">
        <f t="shared" si="4"/>
        <v>64906</v>
      </c>
    </row>
    <row r="9" spans="1:11" x14ac:dyDescent="0.2">
      <c r="A9" s="30" t="s">
        <v>60</v>
      </c>
      <c r="B9" s="30">
        <v>486</v>
      </c>
      <c r="C9" s="30">
        <v>537</v>
      </c>
      <c r="D9" s="30">
        <v>743</v>
      </c>
      <c r="G9" s="26" t="str">
        <f>A11</f>
        <v>Other Expenses</v>
      </c>
      <c r="H9" s="52"/>
      <c r="I9" s="29">
        <f>B11</f>
        <v>32999</v>
      </c>
      <c r="J9" s="29">
        <f t="shared" ref="J9:K9" si="6">C11</f>
        <v>25377</v>
      </c>
      <c r="K9" s="29">
        <f t="shared" si="6"/>
        <v>27451</v>
      </c>
    </row>
    <row r="10" spans="1:11" x14ac:dyDescent="0.2">
      <c r="A10" s="30" t="s">
        <v>61</v>
      </c>
      <c r="B10" s="30">
        <v>3522</v>
      </c>
      <c r="C10" s="30">
        <v>3053</v>
      </c>
      <c r="D10" s="30">
        <v>2701</v>
      </c>
      <c r="G10" s="25" t="s">
        <v>118</v>
      </c>
      <c r="H10" s="25"/>
      <c r="I10" s="26">
        <f>I4-SUM(I6:I9)</f>
        <v>53731</v>
      </c>
      <c r="J10" s="26">
        <f>J4-SUM(J6:J9)</f>
        <v>45710</v>
      </c>
      <c r="K10" s="26">
        <f>K4-SUM(K6:K9)</f>
        <v>45435</v>
      </c>
    </row>
    <row r="11" spans="1:11" x14ac:dyDescent="0.2">
      <c r="A11" s="30" t="s">
        <v>62</v>
      </c>
      <c r="B11" s="30">
        <v>32999</v>
      </c>
      <c r="C11" s="30">
        <v>25377</v>
      </c>
      <c r="D11" s="30">
        <v>27451</v>
      </c>
      <c r="G11" s="52" t="s">
        <v>119</v>
      </c>
      <c r="H11" s="52"/>
      <c r="I11" s="29">
        <f>B10</f>
        <v>3522</v>
      </c>
      <c r="J11" s="29">
        <f t="shared" ref="J11:K11" si="7">C10</f>
        <v>3053</v>
      </c>
      <c r="K11" s="29">
        <f t="shared" si="7"/>
        <v>2701</v>
      </c>
    </row>
    <row r="12" spans="1:11" x14ac:dyDescent="0.2">
      <c r="A12" s="26" t="s">
        <v>99</v>
      </c>
      <c r="B12" s="26">
        <f>SUM(B6:B11)</f>
        <v>118104</v>
      </c>
      <c r="C12" s="26">
        <f>SUM(C6:C11)</f>
        <v>99243</v>
      </c>
      <c r="D12" s="26">
        <f>SUM(D6:D11)</f>
        <v>97397</v>
      </c>
      <c r="G12" s="25" t="s">
        <v>120</v>
      </c>
      <c r="H12" s="25"/>
      <c r="I12" s="26">
        <f>I10-I11</f>
        <v>50209</v>
      </c>
      <c r="J12" s="26">
        <f>J10-J11</f>
        <v>42657</v>
      </c>
      <c r="K12" s="26">
        <f>K10-K11</f>
        <v>42734</v>
      </c>
    </row>
    <row r="13" spans="1:11" x14ac:dyDescent="0.2">
      <c r="A13" s="26" t="s">
        <v>100</v>
      </c>
      <c r="B13" s="26">
        <f>B4-B12</f>
        <v>49723</v>
      </c>
      <c r="C13" s="26">
        <f>C4-C12</f>
        <v>42120</v>
      </c>
      <c r="D13" s="26">
        <f>D4-D12</f>
        <v>41991</v>
      </c>
      <c r="G13" s="52" t="s">
        <v>121</v>
      </c>
      <c r="H13" s="52"/>
      <c r="I13" s="29">
        <f>B9</f>
        <v>486</v>
      </c>
      <c r="J13" s="29">
        <f t="shared" ref="J13:K13" si="8">C9</f>
        <v>537</v>
      </c>
      <c r="K13" s="29">
        <f t="shared" si="8"/>
        <v>743</v>
      </c>
    </row>
    <row r="14" spans="1:11" x14ac:dyDescent="0.2">
      <c r="A14" s="30" t="s">
        <v>68</v>
      </c>
      <c r="B14" s="30">
        <v>11536</v>
      </c>
      <c r="C14" s="30">
        <v>10300</v>
      </c>
      <c r="D14" s="30">
        <v>9012</v>
      </c>
      <c r="G14" s="25" t="s">
        <v>122</v>
      </c>
      <c r="H14" s="25"/>
      <c r="I14" s="26">
        <f>I12-I13</f>
        <v>49723</v>
      </c>
      <c r="J14" s="26">
        <f>J12-J13</f>
        <v>42120</v>
      </c>
      <c r="K14" s="26">
        <f>K12-K13</f>
        <v>41991</v>
      </c>
    </row>
    <row r="15" spans="1:11" x14ac:dyDescent="0.2">
      <c r="A15" s="30" t="s">
        <v>70</v>
      </c>
      <c r="B15" s="30">
        <v>0</v>
      </c>
      <c r="C15" s="30">
        <v>-358</v>
      </c>
      <c r="D15" s="30">
        <v>-281</v>
      </c>
      <c r="G15" s="52" t="s">
        <v>123</v>
      </c>
      <c r="H15" s="52"/>
      <c r="I15" s="29">
        <f>B14+B15</f>
        <v>11536</v>
      </c>
      <c r="J15" s="29">
        <f t="shared" ref="J15:K15" si="9">C14+C15</f>
        <v>9942</v>
      </c>
      <c r="K15" s="29">
        <f t="shared" si="9"/>
        <v>8731</v>
      </c>
    </row>
    <row r="16" spans="1:11" x14ac:dyDescent="0.2">
      <c r="A16" s="26" t="s">
        <v>101</v>
      </c>
      <c r="B16" s="27">
        <f>B13-B14-B15</f>
        <v>38187</v>
      </c>
      <c r="C16" s="27">
        <f>C13-C14-C15</f>
        <v>32178</v>
      </c>
      <c r="D16" s="27">
        <f>D13-D14-D15</f>
        <v>33260</v>
      </c>
      <c r="G16" s="53" t="s">
        <v>124</v>
      </c>
      <c r="H16" s="53"/>
      <c r="I16" s="27">
        <f>I14-I15</f>
        <v>38187</v>
      </c>
      <c r="J16" s="27">
        <f>J14-J15</f>
        <v>32178</v>
      </c>
      <c r="K16" s="27">
        <f>K14-K15</f>
        <v>33260</v>
      </c>
    </row>
    <row r="17" spans="1:11" x14ac:dyDescent="0.2">
      <c r="G17" s="25" t="s">
        <v>125</v>
      </c>
      <c r="H17" s="25"/>
      <c r="I17" s="25"/>
      <c r="J17" s="25"/>
      <c r="K17" s="25"/>
    </row>
    <row r="18" spans="1:11" x14ac:dyDescent="0.2">
      <c r="A18" s="31" t="s">
        <v>102</v>
      </c>
      <c r="B18" s="31"/>
      <c r="C18" s="31"/>
      <c r="D18" s="31"/>
      <c r="G18" s="25" t="s">
        <v>126</v>
      </c>
      <c r="H18" s="25"/>
      <c r="I18" s="54">
        <f>B14/B13</f>
        <v>0.23200530941415443</v>
      </c>
      <c r="J18" s="54">
        <f t="shared" ref="J18:K18" si="10">C14/C13</f>
        <v>0.24453941120607786</v>
      </c>
      <c r="K18" s="54">
        <f t="shared" si="10"/>
        <v>0.21461741801814674</v>
      </c>
    </row>
    <row r="19" spans="1:11" x14ac:dyDescent="0.2">
      <c r="A19" s="24" t="s">
        <v>103</v>
      </c>
      <c r="B19" s="24"/>
      <c r="C19" s="24"/>
      <c r="D19" s="24"/>
      <c r="G19" s="55" t="s">
        <v>127</v>
      </c>
      <c r="H19" s="25"/>
      <c r="I19" s="25"/>
      <c r="J19" s="25"/>
      <c r="K19" s="25"/>
    </row>
    <row r="20" spans="1:11" x14ac:dyDescent="0.2">
      <c r="A20" s="30" t="s">
        <v>27</v>
      </c>
      <c r="B20" s="30">
        <v>17670</v>
      </c>
      <c r="C20" s="30">
        <v>15697</v>
      </c>
      <c r="D20" s="30">
        <v>15883</v>
      </c>
      <c r="G20" s="28" t="s">
        <v>128</v>
      </c>
      <c r="H20" s="28"/>
      <c r="I20" s="28">
        <v>2019</v>
      </c>
      <c r="J20" s="28">
        <v>2020</v>
      </c>
      <c r="K20" s="28">
        <v>2021</v>
      </c>
    </row>
    <row r="21" spans="1:11" x14ac:dyDescent="0.2">
      <c r="A21" s="30" t="s">
        <v>28</v>
      </c>
      <c r="B21" s="30">
        <v>0</v>
      </c>
      <c r="C21" s="30">
        <v>362</v>
      </c>
      <c r="D21" s="30">
        <v>239</v>
      </c>
      <c r="G21" s="23" t="s">
        <v>129</v>
      </c>
      <c r="H21" s="23" t="s">
        <v>130</v>
      </c>
      <c r="I21" s="56">
        <f>I12/B37</f>
        <v>0.4140504523226376</v>
      </c>
      <c r="J21" s="56">
        <f t="shared" ref="J21:K21" si="11">J12/C37</f>
        <v>0.38998546365456521</v>
      </c>
      <c r="K21" s="56">
        <f t="shared" si="11"/>
        <v>0.40708740176232439</v>
      </c>
    </row>
    <row r="22" spans="1:11" x14ac:dyDescent="0.2">
      <c r="A22" s="30" t="s">
        <v>29</v>
      </c>
      <c r="B22" s="30">
        <v>0</v>
      </c>
      <c r="C22" s="30">
        <v>861</v>
      </c>
      <c r="D22" s="30">
        <v>781</v>
      </c>
      <c r="G22" s="23" t="s">
        <v>131</v>
      </c>
      <c r="H22" s="23" t="s">
        <v>132</v>
      </c>
      <c r="I22" s="56">
        <f>I12*(1-I18)/B37</f>
        <v>0.31798854901845347</v>
      </c>
      <c r="J22" s="56">
        <f t="shared" ref="J22:K22" si="12">J12*(1-J18)/C37</f>
        <v>0.29461864799354853</v>
      </c>
      <c r="K22" s="56">
        <f t="shared" si="12"/>
        <v>0.31971935468837842</v>
      </c>
    </row>
    <row r="23" spans="1:11" x14ac:dyDescent="0.2">
      <c r="A23" s="26" t="s">
        <v>30</v>
      </c>
      <c r="B23" s="26">
        <v>17670</v>
      </c>
      <c r="C23" s="26">
        <v>16920</v>
      </c>
      <c r="D23" s="26">
        <v>16903</v>
      </c>
      <c r="G23" s="23" t="s">
        <v>133</v>
      </c>
      <c r="H23" s="23" t="s">
        <v>134</v>
      </c>
      <c r="I23" s="56">
        <f>B16/B45</f>
        <v>0.49482331903645055</v>
      </c>
      <c r="J23" s="56">
        <f t="shared" ref="J23:K23" si="13">C16/C45</f>
        <v>0.43022167553547075</v>
      </c>
      <c r="K23" s="56">
        <f t="shared" si="13"/>
        <v>0.44723537005163511</v>
      </c>
    </row>
    <row r="24" spans="1:11" x14ac:dyDescent="0.2">
      <c r="A24" s="30" t="s">
        <v>31</v>
      </c>
      <c r="B24" s="30">
        <v>2405</v>
      </c>
      <c r="C24" s="30">
        <v>2405</v>
      </c>
      <c r="D24" s="30">
        <v>2189</v>
      </c>
      <c r="G24" s="23" t="s">
        <v>135</v>
      </c>
      <c r="H24" s="23" t="s">
        <v>136</v>
      </c>
      <c r="I24" s="56">
        <f>I12/(B37-B59)</f>
        <v>0.60230080852186851</v>
      </c>
      <c r="J24" s="56">
        <f t="shared" ref="J24:K24" si="14">J12/(C37-C59)</f>
        <v>0.52756752745621849</v>
      </c>
      <c r="K24" s="56">
        <f t="shared" si="14"/>
        <v>0.52791263635128294</v>
      </c>
    </row>
    <row r="25" spans="1:11" x14ac:dyDescent="0.2">
      <c r="A25" s="30" t="s">
        <v>32</v>
      </c>
      <c r="B25" s="30">
        <v>2779</v>
      </c>
      <c r="C25" s="30">
        <v>3160</v>
      </c>
      <c r="D25" s="30">
        <v>2219</v>
      </c>
      <c r="G25" s="23" t="s">
        <v>137</v>
      </c>
      <c r="H25" s="23" t="s">
        <v>138</v>
      </c>
      <c r="I25" s="56">
        <f>I24*(1-I18)</f>
        <v>0.46256382308035704</v>
      </c>
      <c r="J25" s="56">
        <f t="shared" ref="J25:K25" si="15">J24*(1-J18)</f>
        <v>0.39855647492062846</v>
      </c>
      <c r="K25" s="56">
        <f t="shared" si="15"/>
        <v>0.4146133893984178</v>
      </c>
    </row>
    <row r="26" spans="1:11" x14ac:dyDescent="0.2">
      <c r="A26" s="30" t="s">
        <v>33</v>
      </c>
      <c r="B26" s="30">
        <v>8</v>
      </c>
      <c r="C26" s="30">
        <v>2</v>
      </c>
      <c r="D26" s="30">
        <v>2</v>
      </c>
      <c r="G26" s="28" t="s">
        <v>139</v>
      </c>
      <c r="H26" s="57"/>
      <c r="I26" s="58"/>
      <c r="J26" s="58"/>
      <c r="K26" s="58"/>
    </row>
    <row r="27" spans="1:11" x14ac:dyDescent="0.2">
      <c r="A27" s="30" t="s">
        <v>34</v>
      </c>
      <c r="B27" s="30">
        <v>4209</v>
      </c>
      <c r="C27" s="30">
        <v>3734</v>
      </c>
      <c r="D27" s="30">
        <v>4468</v>
      </c>
      <c r="G27" s="23" t="s">
        <v>140</v>
      </c>
      <c r="H27" s="23" t="s">
        <v>141</v>
      </c>
      <c r="I27" s="56">
        <f>I10/I4</f>
        <v>0.32015706650300607</v>
      </c>
      <c r="J27" s="56">
        <f t="shared" ref="J27:K27" si="16">J10/J4</f>
        <v>0.3233519379186916</v>
      </c>
      <c r="K27" s="56">
        <f t="shared" si="16"/>
        <v>0.32596062788762303</v>
      </c>
    </row>
    <row r="28" spans="1:11" x14ac:dyDescent="0.2">
      <c r="A28" s="33" t="s">
        <v>35</v>
      </c>
      <c r="B28" s="33">
        <v>27071</v>
      </c>
      <c r="C28" s="33">
        <v>26221</v>
      </c>
      <c r="D28" s="33">
        <v>25781</v>
      </c>
      <c r="G28" s="23" t="s">
        <v>142</v>
      </c>
      <c r="H28" s="23" t="s">
        <v>143</v>
      </c>
      <c r="I28" s="56">
        <f>I12/I4</f>
        <v>0.29917117031228585</v>
      </c>
      <c r="J28" s="56">
        <f t="shared" ref="J28:K28" si="17">J12/J4</f>
        <v>0.30175505613208548</v>
      </c>
      <c r="K28" s="56">
        <f t="shared" si="17"/>
        <v>0.30658306310442796</v>
      </c>
    </row>
    <row r="29" spans="1:11" x14ac:dyDescent="0.2">
      <c r="A29" s="24" t="s">
        <v>104</v>
      </c>
      <c r="G29" s="23" t="s">
        <v>144</v>
      </c>
      <c r="H29" s="23" t="s">
        <v>145</v>
      </c>
      <c r="I29" s="56">
        <f>I14/I4</f>
        <v>0.2962753311445715</v>
      </c>
      <c r="J29" s="56">
        <f t="shared" ref="J29:K29" si="18">J14/J4</f>
        <v>0.29795632520532245</v>
      </c>
      <c r="K29" s="56">
        <f t="shared" si="18"/>
        <v>0.30125261858983554</v>
      </c>
    </row>
    <row r="30" spans="1:11" x14ac:dyDescent="0.2">
      <c r="A30" s="30" t="s">
        <v>37</v>
      </c>
      <c r="B30" s="30">
        <v>29262</v>
      </c>
      <c r="C30" s="30">
        <v>28324</v>
      </c>
      <c r="D30" s="30">
        <v>25686</v>
      </c>
      <c r="G30" s="23" t="s">
        <v>146</v>
      </c>
      <c r="H30" s="23" t="s">
        <v>147</v>
      </c>
      <c r="I30" s="56">
        <f>I16/I4</f>
        <v>0.22753788127059413</v>
      </c>
      <c r="J30" s="56">
        <f t="shared" ref="J30:K30" si="19">J16/J4</f>
        <v>0.22762674815899492</v>
      </c>
      <c r="K30" s="56">
        <f t="shared" si="19"/>
        <v>0.23861451487932964</v>
      </c>
    </row>
    <row r="31" spans="1:11" x14ac:dyDescent="0.2">
      <c r="A31" s="30" t="s">
        <v>38</v>
      </c>
      <c r="B31" s="30">
        <v>19</v>
      </c>
      <c r="C31" s="30">
        <v>7</v>
      </c>
      <c r="D31" s="30">
        <v>5</v>
      </c>
      <c r="G31" s="23" t="s">
        <v>148</v>
      </c>
      <c r="H31" s="23" t="s">
        <v>149</v>
      </c>
      <c r="I31" s="59">
        <f>I4/B37</f>
        <v>1.3839918194337926</v>
      </c>
      <c r="J31" s="59">
        <f t="shared" ref="J31:K31" si="20">J4/C37</f>
        <v>1.2923908174180159</v>
      </c>
      <c r="K31" s="59">
        <f t="shared" si="20"/>
        <v>1.3278209097404143</v>
      </c>
    </row>
    <row r="32" spans="1:11" x14ac:dyDescent="0.2">
      <c r="A32" s="30" t="s">
        <v>39</v>
      </c>
      <c r="B32" s="30">
        <v>36102</v>
      </c>
      <c r="C32" s="30">
        <v>25222</v>
      </c>
      <c r="D32" s="30">
        <v>28660</v>
      </c>
      <c r="G32" s="42"/>
      <c r="H32" s="42"/>
      <c r="I32" s="42"/>
      <c r="J32" s="42"/>
      <c r="K32" s="42"/>
    </row>
    <row r="33" spans="1:11" x14ac:dyDescent="0.2">
      <c r="A33" s="30" t="s">
        <v>40</v>
      </c>
      <c r="B33" s="30">
        <v>13692</v>
      </c>
      <c r="C33" s="30">
        <v>3142</v>
      </c>
      <c r="D33" s="30">
        <v>4824</v>
      </c>
      <c r="G33" s="41" t="s">
        <v>150</v>
      </c>
      <c r="H33" s="44"/>
      <c r="I33" s="44"/>
      <c r="J33" s="44"/>
      <c r="K33" s="44"/>
    </row>
    <row r="34" spans="1:11" x14ac:dyDescent="0.2">
      <c r="A34" s="30" t="s">
        <v>41</v>
      </c>
      <c r="B34" s="30">
        <v>5653</v>
      </c>
      <c r="C34" s="30">
        <v>10486</v>
      </c>
      <c r="D34" s="30">
        <v>7270</v>
      </c>
      <c r="G34" s="42" t="s">
        <v>151</v>
      </c>
      <c r="H34" s="42" t="s">
        <v>152</v>
      </c>
      <c r="I34" s="43">
        <f>I28*I31</f>
        <v>0.41405045232263754</v>
      </c>
      <c r="J34" s="43">
        <f t="shared" ref="J34:K34" si="21">J28*J31</f>
        <v>0.38998546365456521</v>
      </c>
      <c r="K34" s="43">
        <f t="shared" si="21"/>
        <v>0.40708740176232439</v>
      </c>
    </row>
    <row r="35" spans="1:11" x14ac:dyDescent="0.2">
      <c r="A35" s="30" t="s">
        <v>42</v>
      </c>
      <c r="B35" s="30">
        <v>9464</v>
      </c>
      <c r="C35" s="30">
        <v>15979</v>
      </c>
      <c r="D35" s="30">
        <v>12749</v>
      </c>
      <c r="G35" s="46" t="s">
        <v>153</v>
      </c>
      <c r="H35" s="19"/>
      <c r="I35" s="19"/>
      <c r="J35" s="19"/>
      <c r="K35" s="19"/>
    </row>
    <row r="36" spans="1:11" x14ac:dyDescent="0.2">
      <c r="A36" s="33" t="s">
        <v>43</v>
      </c>
      <c r="B36" s="33">
        <v>94192</v>
      </c>
      <c r="C36" s="33">
        <v>83160</v>
      </c>
      <c r="D36" s="33">
        <v>79194</v>
      </c>
      <c r="G36" s="42" t="s">
        <v>154</v>
      </c>
      <c r="H36" s="42" t="s">
        <v>155</v>
      </c>
      <c r="I36" s="47">
        <f>I30</f>
        <v>0.22753788127059413</v>
      </c>
      <c r="J36" s="47">
        <f t="shared" ref="J36:K36" si="22">J30</f>
        <v>0.22762674815899492</v>
      </c>
      <c r="K36" s="47">
        <f t="shared" si="22"/>
        <v>0.23861451487932964</v>
      </c>
    </row>
    <row r="37" spans="1:11" x14ac:dyDescent="0.2">
      <c r="A37" s="40" t="s">
        <v>44</v>
      </c>
      <c r="B37" s="40">
        <f>B28+B36</f>
        <v>121263</v>
      </c>
      <c r="C37" s="40">
        <f t="shared" ref="C37:D37" si="23">C28+C36</f>
        <v>109381</v>
      </c>
      <c r="D37" s="40">
        <f t="shared" si="23"/>
        <v>104975</v>
      </c>
      <c r="G37" s="42" t="s">
        <v>156</v>
      </c>
      <c r="H37" s="42" t="s">
        <v>149</v>
      </c>
      <c r="I37" s="45">
        <f t="shared" ref="I37:K37" si="24">I31</f>
        <v>1.3839918194337926</v>
      </c>
      <c r="J37" s="45">
        <f t="shared" si="24"/>
        <v>1.2923908174180159</v>
      </c>
      <c r="K37" s="45">
        <f t="shared" si="24"/>
        <v>1.3278209097404143</v>
      </c>
    </row>
    <row r="38" spans="1:11" x14ac:dyDescent="0.2">
      <c r="G38" s="42" t="s">
        <v>157</v>
      </c>
      <c r="H38" s="42" t="s">
        <v>158</v>
      </c>
      <c r="I38" s="45">
        <f>B37/B45</f>
        <v>1.5713138014590595</v>
      </c>
      <c r="J38" s="45">
        <f t="shared" ref="J38:K38" si="25">C37/C45</f>
        <v>1.462430141455197</v>
      </c>
      <c r="K38" s="45">
        <f t="shared" si="25"/>
        <v>1.4115614242685026</v>
      </c>
    </row>
    <row r="39" spans="1:11" x14ac:dyDescent="0.2">
      <c r="A39" s="24" t="s">
        <v>105</v>
      </c>
      <c r="G39" s="42" t="s">
        <v>133</v>
      </c>
      <c r="H39" s="42" t="s">
        <v>159</v>
      </c>
      <c r="I39" s="47">
        <f>I36*I37*I38</f>
        <v>0.49482331903645055</v>
      </c>
      <c r="J39" s="47">
        <f>J36*J37*J38</f>
        <v>0.43022167553547075</v>
      </c>
      <c r="K39" s="47">
        <f>K36*K37*K38</f>
        <v>0.44723537005163511</v>
      </c>
    </row>
    <row r="40" spans="1:11" x14ac:dyDescent="0.2">
      <c r="A40" s="26" t="s">
        <v>106</v>
      </c>
      <c r="G40" s="46" t="s">
        <v>160</v>
      </c>
      <c r="H40" s="19"/>
      <c r="I40" s="19"/>
      <c r="J40" s="19"/>
      <c r="K40" s="19"/>
    </row>
    <row r="41" spans="1:11" x14ac:dyDescent="0.2">
      <c r="A41" s="30" t="s">
        <v>239</v>
      </c>
      <c r="B41" s="30">
        <v>366</v>
      </c>
      <c r="C41" s="30">
        <v>370</v>
      </c>
      <c r="D41" s="30">
        <v>375</v>
      </c>
      <c r="G41" s="42" t="s">
        <v>161</v>
      </c>
      <c r="H41" s="42" t="s">
        <v>162</v>
      </c>
      <c r="I41" s="45">
        <f>I16/I14</f>
        <v>0.76799469058584557</v>
      </c>
      <c r="J41" s="45">
        <f t="shared" ref="J41:K41" si="26">J16/J14</f>
        <v>0.76396011396011398</v>
      </c>
      <c r="K41" s="45">
        <f t="shared" si="26"/>
        <v>0.79207449215308046</v>
      </c>
    </row>
    <row r="42" spans="1:11" x14ac:dyDescent="0.2">
      <c r="A42" s="36" t="s">
        <v>8</v>
      </c>
      <c r="B42" s="36">
        <v>366</v>
      </c>
      <c r="C42" s="36">
        <v>370</v>
      </c>
      <c r="D42" s="36">
        <v>375</v>
      </c>
      <c r="G42" s="42" t="s">
        <v>163</v>
      </c>
      <c r="H42" s="42" t="s">
        <v>164</v>
      </c>
      <c r="I42" s="45">
        <f>I14/I12</f>
        <v>0.9903204604752136</v>
      </c>
      <c r="J42" s="45">
        <f t="shared" ref="J42:K42" si="27">J14/J12</f>
        <v>0.98741121035234547</v>
      </c>
      <c r="K42" s="45">
        <f t="shared" si="27"/>
        <v>0.98261337576636865</v>
      </c>
    </row>
    <row r="43" spans="1:11" x14ac:dyDescent="0.2">
      <c r="A43" s="36" t="s">
        <v>9</v>
      </c>
      <c r="B43" s="36">
        <v>76807</v>
      </c>
      <c r="C43" s="36">
        <v>74424</v>
      </c>
      <c r="D43" s="36">
        <v>73993</v>
      </c>
      <c r="G43" s="42" t="s">
        <v>165</v>
      </c>
      <c r="H43" s="42" t="s">
        <v>143</v>
      </c>
      <c r="I43" s="48">
        <f>I12/I4</f>
        <v>0.29917117031228585</v>
      </c>
      <c r="J43" s="48">
        <f t="shared" ref="J43:K43" si="28">J12/J4</f>
        <v>0.30175505613208548</v>
      </c>
      <c r="K43" s="48">
        <f t="shared" si="28"/>
        <v>0.30658306310442796</v>
      </c>
    </row>
    <row r="44" spans="1:11" x14ac:dyDescent="0.2">
      <c r="A44" s="36" t="s">
        <v>10</v>
      </c>
      <c r="B44" s="36">
        <v>76807</v>
      </c>
      <c r="C44" s="36">
        <v>74424</v>
      </c>
      <c r="D44" s="36">
        <v>73993</v>
      </c>
      <c r="G44" s="42" t="s">
        <v>156</v>
      </c>
      <c r="H44" s="42" t="s">
        <v>166</v>
      </c>
      <c r="I44" s="45">
        <f>I31</f>
        <v>1.3839918194337926</v>
      </c>
      <c r="J44" s="45">
        <f>J31</f>
        <v>1.2923908174180159</v>
      </c>
      <c r="K44" s="45">
        <f>K31</f>
        <v>1.3278209097404143</v>
      </c>
    </row>
    <row r="45" spans="1:11" x14ac:dyDescent="0.2">
      <c r="A45" s="33" t="s">
        <v>11</v>
      </c>
      <c r="B45" s="33">
        <v>77173</v>
      </c>
      <c r="C45" s="33">
        <v>74794</v>
      </c>
      <c r="D45" s="33">
        <v>74368</v>
      </c>
      <c r="G45" s="42" t="s">
        <v>167</v>
      </c>
      <c r="H45" s="42" t="s">
        <v>168</v>
      </c>
      <c r="I45" s="45">
        <f>B37/B45</f>
        <v>1.5713138014590595</v>
      </c>
      <c r="J45" s="45">
        <f t="shared" ref="J45:K45" si="29">C37/C45</f>
        <v>1.462430141455197</v>
      </c>
      <c r="K45" s="45">
        <f t="shared" si="29"/>
        <v>1.4115614242685026</v>
      </c>
    </row>
    <row r="46" spans="1:11" x14ac:dyDescent="0.2">
      <c r="G46" s="42" t="s">
        <v>133</v>
      </c>
      <c r="H46" s="42" t="s">
        <v>169</v>
      </c>
      <c r="I46" s="47">
        <f>I41*I42*I43*I44*I45</f>
        <v>0.49482331903645049</v>
      </c>
      <c r="J46" s="47">
        <f>J41*J42*J43*J44*J45</f>
        <v>0.43022167553547075</v>
      </c>
      <c r="K46" s="47">
        <f>K41*K42*K43*K44*K45</f>
        <v>0.44723537005163511</v>
      </c>
    </row>
    <row r="47" spans="1:11" x14ac:dyDescent="0.2">
      <c r="A47" s="26" t="s">
        <v>107</v>
      </c>
      <c r="G47" s="46" t="s">
        <v>170</v>
      </c>
      <c r="H47" s="19"/>
      <c r="I47" s="19"/>
      <c r="J47" s="19"/>
      <c r="K47" s="19"/>
    </row>
    <row r="48" spans="1:11" x14ac:dyDescent="0.2">
      <c r="A48" s="32" t="s">
        <v>112</v>
      </c>
      <c r="G48" s="42" t="s">
        <v>171</v>
      </c>
      <c r="H48" s="42" t="s">
        <v>172</v>
      </c>
      <c r="I48" s="45">
        <f>I4/B28</f>
        <v>6.1995123933360423</v>
      </c>
      <c r="J48" s="45">
        <f t="shared" ref="J48:K48" si="30">J4/C28</f>
        <v>5.3912131497654547</v>
      </c>
      <c r="K48" s="45">
        <f t="shared" si="30"/>
        <v>5.4066172762887401</v>
      </c>
    </row>
    <row r="49" spans="1:11" x14ac:dyDescent="0.2">
      <c r="A49" s="30" t="s">
        <v>13</v>
      </c>
      <c r="B49" s="30">
        <v>0</v>
      </c>
      <c r="C49" s="30">
        <v>0</v>
      </c>
      <c r="D49" s="30">
        <v>0</v>
      </c>
      <c r="G49" s="42" t="s">
        <v>173</v>
      </c>
      <c r="H49" s="42" t="s">
        <v>174</v>
      </c>
      <c r="I49" s="45" t="s">
        <v>237</v>
      </c>
      <c r="J49" s="45" t="s">
        <v>237</v>
      </c>
      <c r="K49" s="45" t="s">
        <v>237</v>
      </c>
    </row>
    <row r="50" spans="1:11" x14ac:dyDescent="0.2">
      <c r="A50" s="30" t="s">
        <v>14</v>
      </c>
      <c r="B50" s="30">
        <v>129</v>
      </c>
      <c r="C50" s="30">
        <v>365</v>
      </c>
      <c r="D50" s="30">
        <v>347</v>
      </c>
      <c r="G50" s="42" t="s">
        <v>175</v>
      </c>
      <c r="H50" s="42" t="s">
        <v>176</v>
      </c>
      <c r="I50" s="45">
        <f>I4/B36</f>
        <v>1.7817542891116018</v>
      </c>
      <c r="J50" s="45">
        <f t="shared" ref="J50:K50" si="31">J4/C36</f>
        <v>1.6998917748917748</v>
      </c>
      <c r="K50" s="45">
        <f t="shared" si="31"/>
        <v>1.7600828345581736</v>
      </c>
    </row>
    <row r="51" spans="1:11" x14ac:dyDescent="0.2">
      <c r="A51" s="30" t="s">
        <v>15</v>
      </c>
      <c r="B51" s="30">
        <v>6060</v>
      </c>
      <c r="C51" s="30">
        <v>5697</v>
      </c>
      <c r="D51" s="30">
        <v>6234</v>
      </c>
      <c r="G51" s="42" t="s">
        <v>177</v>
      </c>
      <c r="H51" s="42" t="s">
        <v>178</v>
      </c>
      <c r="I51" s="45">
        <f>I4/B45</f>
        <v>2.1746854469827532</v>
      </c>
      <c r="J51" s="45">
        <f t="shared" ref="J51:K51" si="32">J4/C45</f>
        <v>1.8900312859320267</v>
      </c>
      <c r="K51" s="45">
        <f t="shared" si="32"/>
        <v>1.8743007745266782</v>
      </c>
    </row>
    <row r="52" spans="1:11" x14ac:dyDescent="0.2">
      <c r="A52" s="30" t="s">
        <v>16</v>
      </c>
      <c r="B52" s="30">
        <v>0</v>
      </c>
      <c r="C52" s="30">
        <v>0</v>
      </c>
      <c r="D52" s="30">
        <v>0</v>
      </c>
      <c r="G52" s="46" t="s">
        <v>179</v>
      </c>
      <c r="H52" s="19"/>
      <c r="I52" s="19"/>
      <c r="J52" s="19"/>
      <c r="K52" s="19"/>
    </row>
    <row r="53" spans="1:11" x14ac:dyDescent="0.2">
      <c r="A53" s="37" t="s">
        <v>17</v>
      </c>
      <c r="B53" s="37">
        <v>6189</v>
      </c>
      <c r="C53" s="37">
        <v>6062</v>
      </c>
      <c r="D53" s="37">
        <v>6581</v>
      </c>
      <c r="G53" s="42" t="s">
        <v>180</v>
      </c>
      <c r="H53" s="42" t="s">
        <v>181</v>
      </c>
      <c r="I53" s="45">
        <f>I4/(B36-B59)</f>
        <v>2.9814179886660388</v>
      </c>
      <c r="J53" s="45">
        <f t="shared" ref="J53:K53" si="33">J4/(C36-C59)</f>
        <v>2.5874073396174615</v>
      </c>
      <c r="K53" s="45">
        <f t="shared" si="33"/>
        <v>2.5266096287703017</v>
      </c>
    </row>
    <row r="54" spans="1:11" x14ac:dyDescent="0.2">
      <c r="A54" s="38" t="s">
        <v>108</v>
      </c>
      <c r="B54" s="39"/>
      <c r="C54" s="39"/>
      <c r="D54" s="39"/>
      <c r="G54" s="42" t="s">
        <v>182</v>
      </c>
      <c r="H54" s="42" t="s">
        <v>183</v>
      </c>
      <c r="I54" s="45">
        <f>B2/B31</f>
        <v>8439</v>
      </c>
      <c r="J54" s="45">
        <f t="shared" ref="J54:K54" si="34">C2/C31</f>
        <v>19423.285714285714</v>
      </c>
      <c r="K54" s="45">
        <f t="shared" si="34"/>
        <v>26261.200000000001</v>
      </c>
    </row>
    <row r="55" spans="1:11" x14ac:dyDescent="0.2">
      <c r="A55" s="37" t="s">
        <v>19</v>
      </c>
      <c r="B55" s="37">
        <v>0</v>
      </c>
      <c r="C55" s="37">
        <v>0</v>
      </c>
      <c r="D55" s="37">
        <v>0</v>
      </c>
      <c r="G55" s="42" t="s">
        <v>184</v>
      </c>
      <c r="H55" s="42" t="s">
        <v>185</v>
      </c>
      <c r="I55" s="45">
        <f>365/I54</f>
        <v>4.3251570091243037E-2</v>
      </c>
      <c r="J55" s="45">
        <f>365/J54</f>
        <v>1.8791877201885809E-2</v>
      </c>
      <c r="K55" s="45">
        <f>365/K54</f>
        <v>1.3898831736554308E-2</v>
      </c>
    </row>
    <row r="56" spans="1:11" x14ac:dyDescent="0.2">
      <c r="A56" s="37" t="s">
        <v>20</v>
      </c>
      <c r="B56" s="37">
        <v>10082</v>
      </c>
      <c r="C56" s="37">
        <v>7962</v>
      </c>
      <c r="D56" s="37">
        <v>8734</v>
      </c>
      <c r="G56" s="42" t="s">
        <v>186</v>
      </c>
      <c r="H56" s="42" t="s">
        <v>187</v>
      </c>
      <c r="I56" s="45">
        <f>B2/B32</f>
        <v>4.4413328901445901</v>
      </c>
      <c r="J56" s="45">
        <f t="shared" ref="J56:K56" si="35">C2/C32</f>
        <v>5.3906510189517087</v>
      </c>
      <c r="K56" s="45">
        <f t="shared" si="35"/>
        <v>4.581507327285415</v>
      </c>
    </row>
    <row r="57" spans="1:11" x14ac:dyDescent="0.2">
      <c r="A57" s="37" t="s">
        <v>21</v>
      </c>
      <c r="B57" s="37">
        <v>26442</v>
      </c>
      <c r="C57" s="37">
        <v>19213</v>
      </c>
      <c r="D57" s="37">
        <v>15057</v>
      </c>
      <c r="G57" s="42" t="s">
        <v>188</v>
      </c>
      <c r="H57" s="42" t="s">
        <v>189</v>
      </c>
      <c r="I57" s="45">
        <f>365/I56</f>
        <v>82.182535970213493</v>
      </c>
      <c r="J57" s="45">
        <f>365/J56</f>
        <v>67.709818112280544</v>
      </c>
      <c r="K57" s="45">
        <f>365/K56</f>
        <v>79.668103513929296</v>
      </c>
    </row>
    <row r="58" spans="1:11" x14ac:dyDescent="0.2">
      <c r="A58" s="37" t="s">
        <v>22</v>
      </c>
      <c r="B58" s="37">
        <v>1377</v>
      </c>
      <c r="C58" s="37">
        <v>1350</v>
      </c>
      <c r="D58" s="37">
        <v>235</v>
      </c>
      <c r="G58" s="42" t="s">
        <v>190</v>
      </c>
      <c r="H58" s="42" t="s">
        <v>191</v>
      </c>
      <c r="I58" s="45">
        <f>(B33+B34)/(B12/365)</f>
        <v>59.785655015918167</v>
      </c>
      <c r="J58" s="45">
        <f t="shared" ref="J58:K58" si="36">(C33+C34)/(C12/365)</f>
        <v>50.121620668460245</v>
      </c>
      <c r="K58" s="45">
        <f t="shared" si="36"/>
        <v>45.322853886670025</v>
      </c>
    </row>
    <row r="59" spans="1:11" x14ac:dyDescent="0.2">
      <c r="A59" s="37" t="s">
        <v>23</v>
      </c>
      <c r="B59" s="37">
        <v>37901</v>
      </c>
      <c r="C59" s="37">
        <v>28525</v>
      </c>
      <c r="D59" s="37">
        <v>24026</v>
      </c>
      <c r="G59" s="42" t="s">
        <v>192</v>
      </c>
      <c r="H59" s="42" t="s">
        <v>193</v>
      </c>
      <c r="I59" s="45">
        <f>I6/B56</f>
        <v>0</v>
      </c>
      <c r="J59" s="45">
        <f t="shared" ref="J59:K59" si="37">J6/C56</f>
        <v>0</v>
      </c>
      <c r="K59" s="45">
        <f t="shared" si="37"/>
        <v>0</v>
      </c>
    </row>
    <row r="60" spans="1:11" x14ac:dyDescent="0.2">
      <c r="A60" s="35" t="s">
        <v>109</v>
      </c>
      <c r="B60" s="35">
        <f>B53+B59</f>
        <v>44090</v>
      </c>
      <c r="C60" s="35">
        <f t="shared" ref="C60:D60" si="38">C53+C59</f>
        <v>34587</v>
      </c>
      <c r="D60" s="35">
        <f t="shared" si="38"/>
        <v>30607</v>
      </c>
      <c r="G60" s="42" t="s">
        <v>194</v>
      </c>
      <c r="H60" s="42" t="s">
        <v>195</v>
      </c>
      <c r="I60" s="45">
        <v>0</v>
      </c>
      <c r="J60" s="45">
        <v>0</v>
      </c>
      <c r="K60" s="45">
        <v>0</v>
      </c>
    </row>
    <row r="61" spans="1:11" x14ac:dyDescent="0.2">
      <c r="A61" s="40" t="s">
        <v>110</v>
      </c>
      <c r="B61" s="40">
        <f>B60+B45</f>
        <v>121263</v>
      </c>
      <c r="C61" s="40">
        <f>C60+C45</f>
        <v>109381</v>
      </c>
      <c r="D61" s="40">
        <f>D60+D45</f>
        <v>104975</v>
      </c>
      <c r="G61" s="42" t="s">
        <v>196</v>
      </c>
      <c r="H61" s="42" t="s">
        <v>197</v>
      </c>
      <c r="I61" s="45">
        <f>I55+I57+I58-I60</f>
        <v>142.0114425562229</v>
      </c>
      <c r="J61" s="45">
        <f>J55+J57+J58-J60</f>
        <v>117.85023065794269</v>
      </c>
      <c r="K61" s="45">
        <f>K55+K57+K58-K60</f>
        <v>125.00485623233587</v>
      </c>
    </row>
    <row r="62" spans="1:11" x14ac:dyDescent="0.2">
      <c r="G62" s="46" t="s">
        <v>198</v>
      </c>
      <c r="H62" s="19"/>
      <c r="I62" s="49"/>
      <c r="J62" s="49"/>
      <c r="K62" s="49"/>
    </row>
    <row r="63" spans="1:11" x14ac:dyDescent="0.2">
      <c r="A63" s="24" t="s">
        <v>111</v>
      </c>
      <c r="B63" s="24">
        <v>2022</v>
      </c>
      <c r="C63" s="24">
        <v>2021</v>
      </c>
      <c r="D63" s="24">
        <v>2020</v>
      </c>
      <c r="G63" s="42" t="s">
        <v>199</v>
      </c>
      <c r="H63" s="42" t="s">
        <v>200</v>
      </c>
      <c r="I63" s="45">
        <f>B60</f>
        <v>44090</v>
      </c>
      <c r="J63" s="45">
        <f t="shared" ref="J63:K63" si="39">C60</f>
        <v>34587</v>
      </c>
      <c r="K63" s="45">
        <f t="shared" si="39"/>
        <v>30607</v>
      </c>
    </row>
    <row r="64" spans="1:11" x14ac:dyDescent="0.2">
      <c r="A64" s="30" t="s">
        <v>113</v>
      </c>
      <c r="B64" s="30">
        <v>0</v>
      </c>
      <c r="C64" s="30">
        <v>33822</v>
      </c>
      <c r="D64" s="30">
        <v>0</v>
      </c>
      <c r="G64" s="42" t="s">
        <v>201</v>
      </c>
      <c r="H64" s="42" t="s">
        <v>202</v>
      </c>
      <c r="I64" s="45">
        <f>I63/B45</f>
        <v>0.57131380145905952</v>
      </c>
      <c r="J64" s="45">
        <f t="shared" ref="J64:K64" si="40">J63/C45</f>
        <v>0.46243014145519695</v>
      </c>
      <c r="K64" s="45">
        <f t="shared" si="40"/>
        <v>0.41156142426850256</v>
      </c>
    </row>
    <row r="65" spans="1:11" x14ac:dyDescent="0.2">
      <c r="A65" s="30" t="s">
        <v>114</v>
      </c>
      <c r="B65" s="30">
        <v>0</v>
      </c>
      <c r="C65" s="30">
        <v>-4576</v>
      </c>
      <c r="D65" s="30">
        <v>0</v>
      </c>
      <c r="G65" s="42" t="s">
        <v>203</v>
      </c>
      <c r="H65" s="42" t="s">
        <v>204</v>
      </c>
      <c r="I65" s="50">
        <f>I63/(I63+B45)</f>
        <v>0.36358988314654922</v>
      </c>
      <c r="J65" s="50">
        <f t="shared" ref="J65:K65" si="41">J63/(J63+C45)</f>
        <v>0.31620665380641977</v>
      </c>
      <c r="K65" s="50">
        <f t="shared" si="41"/>
        <v>0.29156465825196476</v>
      </c>
    </row>
    <row r="66" spans="1:11" x14ac:dyDescent="0.2">
      <c r="A66" s="30" t="s">
        <v>115</v>
      </c>
      <c r="B66" s="30">
        <v>0</v>
      </c>
      <c r="C66" s="30">
        <v>-32023</v>
      </c>
      <c r="D66" s="30">
        <v>0</v>
      </c>
      <c r="G66" s="42" t="s">
        <v>205</v>
      </c>
      <c r="H66" s="42" t="s">
        <v>206</v>
      </c>
      <c r="I66" s="50">
        <f>1-I65</f>
        <v>0.63641011685345084</v>
      </c>
      <c r="J66" s="50">
        <f>1-J65</f>
        <v>0.68379334619358023</v>
      </c>
      <c r="K66" s="50">
        <f>1-K65</f>
        <v>0.70843534174803524</v>
      </c>
    </row>
    <row r="67" spans="1:11" ht="12.75" thickBot="1" x14ac:dyDescent="0.25">
      <c r="G67" s="42" t="s">
        <v>207</v>
      </c>
      <c r="H67" s="42" t="s">
        <v>208</v>
      </c>
      <c r="I67" s="45">
        <f>I12/I13</f>
        <v>103.31069958847736</v>
      </c>
      <c r="J67" s="45">
        <f t="shared" ref="J67:K67" si="42">J12/J13</f>
        <v>79.435754189944134</v>
      </c>
      <c r="K67" s="45">
        <f t="shared" si="42"/>
        <v>57.51547779273217</v>
      </c>
    </row>
    <row r="68" spans="1:11" ht="12.75" thickBot="1" x14ac:dyDescent="0.25">
      <c r="A68" s="79">
        <v>3752384706</v>
      </c>
      <c r="G68" s="42" t="s">
        <v>209</v>
      </c>
      <c r="H68" s="42" t="s">
        <v>210</v>
      </c>
      <c r="I68" s="45">
        <f>I12/(I13+I63)</f>
        <v>1.1263684493898061</v>
      </c>
      <c r="J68" s="45">
        <f t="shared" ref="J68:K68" si="43">J12/(J13+J63)</f>
        <v>1.2144687393235394</v>
      </c>
      <c r="K68" s="45">
        <f t="shared" si="43"/>
        <v>1.3631259968102074</v>
      </c>
    </row>
    <row r="69" spans="1:11" x14ac:dyDescent="0.2">
      <c r="G69" s="46" t="s">
        <v>211</v>
      </c>
      <c r="H69" s="19"/>
      <c r="I69" s="49"/>
      <c r="J69" s="49"/>
      <c r="K69" s="49"/>
    </row>
    <row r="70" spans="1:11" x14ac:dyDescent="0.2">
      <c r="G70" s="42" t="s">
        <v>212</v>
      </c>
      <c r="H70" s="42" t="s">
        <v>213</v>
      </c>
      <c r="I70" s="45">
        <v>43</v>
      </c>
      <c r="J70" s="45">
        <v>53</v>
      </c>
      <c r="K70" s="45">
        <v>79</v>
      </c>
    </row>
    <row r="71" spans="1:11" x14ac:dyDescent="0.2">
      <c r="G71" s="42" t="s">
        <v>214</v>
      </c>
      <c r="H71" s="42" t="s">
        <v>215</v>
      </c>
      <c r="I71" s="45">
        <f>I16/(B41/1)</f>
        <v>104.3360655737705</v>
      </c>
      <c r="J71" s="45">
        <f t="shared" ref="J71:K71" si="44">J16/(C41/1)</f>
        <v>86.967567567567571</v>
      </c>
      <c r="K71" s="45">
        <f t="shared" si="44"/>
        <v>88.693333333333328</v>
      </c>
    </row>
    <row r="72" spans="1:11" x14ac:dyDescent="0.2">
      <c r="B72" s="26">
        <v>3740</v>
      </c>
      <c r="C72" s="26">
        <v>3177</v>
      </c>
      <c r="D72" s="26">
        <v>1826</v>
      </c>
      <c r="G72" s="42" t="s">
        <v>216</v>
      </c>
      <c r="H72" s="42" t="s">
        <v>217</v>
      </c>
      <c r="I72" s="47">
        <f>I70/B72</f>
        <v>1.1497326203208556E-2</v>
      </c>
      <c r="J72" s="47">
        <f t="shared" ref="J72:K72" si="45">J70/C72</f>
        <v>1.6682404784387789E-2</v>
      </c>
      <c r="K72" s="47">
        <f t="shared" si="45"/>
        <v>4.3263964950711942E-2</v>
      </c>
    </row>
    <row r="73" spans="1:11" x14ac:dyDescent="0.2">
      <c r="G73" s="42" t="s">
        <v>218</v>
      </c>
      <c r="H73" s="42" t="s">
        <v>219</v>
      </c>
      <c r="I73" s="50">
        <f>1-I74</f>
        <v>0.58787021761332392</v>
      </c>
      <c r="J73" s="50">
        <f t="shared" ref="J73:K73" si="46">1-J74</f>
        <v>0.39057741313941208</v>
      </c>
      <c r="K73" s="50">
        <f t="shared" si="46"/>
        <v>0.10929043896572455</v>
      </c>
    </row>
    <row r="74" spans="1:11" x14ac:dyDescent="0.2">
      <c r="G74" s="42" t="s">
        <v>220</v>
      </c>
      <c r="H74" s="42" t="s">
        <v>221</v>
      </c>
      <c r="I74" s="50">
        <f>I70/I71</f>
        <v>0.41212978238667608</v>
      </c>
      <c r="J74" s="50">
        <f t="shared" ref="J74:K74" si="47">J70/J71</f>
        <v>0.60942258686058792</v>
      </c>
      <c r="K74" s="50">
        <f t="shared" si="47"/>
        <v>0.89070956103427545</v>
      </c>
    </row>
    <row r="75" spans="1:11" x14ac:dyDescent="0.2">
      <c r="G75" s="46" t="s">
        <v>222</v>
      </c>
      <c r="H75" s="19"/>
      <c r="I75" s="49"/>
      <c r="J75" s="49"/>
      <c r="K75" s="49"/>
    </row>
    <row r="76" spans="1:11" x14ac:dyDescent="0.2">
      <c r="G76" s="42" t="s">
        <v>223</v>
      </c>
      <c r="H76" s="42" t="s">
        <v>224</v>
      </c>
      <c r="I76" s="45">
        <f>B36/B59</f>
        <v>2.4852114719928236</v>
      </c>
      <c r="J76" s="45">
        <f t="shared" ref="J76:K76" si="48">C36/C59</f>
        <v>2.9153374233128835</v>
      </c>
      <c r="K76" s="45">
        <f t="shared" si="48"/>
        <v>3.2961791392657953</v>
      </c>
    </row>
    <row r="77" spans="1:11" x14ac:dyDescent="0.2">
      <c r="G77" s="42" t="s">
        <v>225</v>
      </c>
      <c r="H77" s="42" t="s">
        <v>226</v>
      </c>
      <c r="I77" s="45">
        <f>(B36-B31)/B59</f>
        <v>2.4847101659586817</v>
      </c>
      <c r="J77" s="45">
        <f t="shared" ref="J77:K77" si="49">(C36-C31)/C59</f>
        <v>2.9150920245398773</v>
      </c>
      <c r="K77" s="45">
        <f t="shared" si="49"/>
        <v>3.2959710313826687</v>
      </c>
    </row>
    <row r="78" spans="1:11" x14ac:dyDescent="0.2">
      <c r="G78" s="46" t="s">
        <v>227</v>
      </c>
      <c r="H78" s="19"/>
      <c r="I78" s="49"/>
      <c r="J78" s="49"/>
      <c r="K78" s="49"/>
    </row>
    <row r="79" spans="1:11" x14ac:dyDescent="0.2">
      <c r="G79" s="42" t="s">
        <v>228</v>
      </c>
      <c r="H79" s="42" t="s">
        <v>229</v>
      </c>
      <c r="I79" s="45">
        <f>B45/B41</f>
        <v>210.85519125683061</v>
      </c>
      <c r="J79" s="45">
        <f t="shared" ref="J79:K79" si="50">C45/C41</f>
        <v>202.14594594594595</v>
      </c>
      <c r="K79" s="45">
        <f t="shared" si="50"/>
        <v>198.31466666666665</v>
      </c>
    </row>
    <row r="80" spans="1:11" x14ac:dyDescent="0.2">
      <c r="G80" s="42" t="s">
        <v>230</v>
      </c>
      <c r="H80" s="42" t="s">
        <v>231</v>
      </c>
      <c r="I80" s="45">
        <f>B72</f>
        <v>3740</v>
      </c>
      <c r="J80" s="45">
        <f t="shared" ref="J80:K80" si="51">C72</f>
        <v>3177</v>
      </c>
      <c r="K80" s="45">
        <f t="shared" si="51"/>
        <v>1826</v>
      </c>
    </row>
    <row r="81" spans="7:11" x14ac:dyDescent="0.2">
      <c r="G81" s="42" t="s">
        <v>232</v>
      </c>
      <c r="H81" s="42" t="s">
        <v>215</v>
      </c>
      <c r="I81" s="45">
        <f>I71</f>
        <v>104.3360655737705</v>
      </c>
      <c r="J81" s="45">
        <f t="shared" ref="J81:K81" si="52">J71</f>
        <v>86.967567567567571</v>
      </c>
      <c r="K81" s="45">
        <f t="shared" si="52"/>
        <v>88.693333333333328</v>
      </c>
    </row>
    <row r="82" spans="7:11" x14ac:dyDescent="0.2">
      <c r="G82" s="42" t="s">
        <v>233</v>
      </c>
      <c r="H82" s="42" t="s">
        <v>234</v>
      </c>
      <c r="I82" s="45">
        <f>I80/I81</f>
        <v>35.845706654096944</v>
      </c>
      <c r="J82" s="45">
        <f t="shared" ref="J82:K82" si="53">J80/J81</f>
        <v>36.530859593511096</v>
      </c>
      <c r="K82" s="45">
        <f t="shared" si="53"/>
        <v>20.587793144918823</v>
      </c>
    </row>
    <row r="83" spans="7:11" x14ac:dyDescent="0.2">
      <c r="G83" s="42" t="s">
        <v>235</v>
      </c>
      <c r="H83" s="42" t="s">
        <v>236</v>
      </c>
      <c r="I83" s="45">
        <f>I80/I79</f>
        <v>17.737291539787229</v>
      </c>
      <c r="J83" s="45">
        <f t="shared" ref="J83:K83" si="54">J80/J79</f>
        <v>15.716367623071369</v>
      </c>
      <c r="K83" s="45">
        <f t="shared" si="54"/>
        <v>9.2075892857142865</v>
      </c>
    </row>
  </sheetData>
  <pageMargins left="0.7" right="0.7" top="0.75" bottom="0.75" header="0.3" footer="0.3"/>
  <pageSetup orientation="portrait" horizontalDpi="360" verticalDpi="360" r:id="rId1"/>
  <ignoredErrors>
    <ignoredError sqref="I13:K13 I15:K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PL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2022-05-14T09:25:45Z</dcterms:created>
  <dcterms:modified xsi:type="dcterms:W3CDTF">2023-02-05T08:55:12Z</dcterms:modified>
</cp:coreProperties>
</file>