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mc:AlternateContent xmlns:mc="http://schemas.openxmlformats.org/markup-compatibility/2006">
    <mc:Choice Requires="x15">
      <x15ac:absPath xmlns:x15ac="http://schemas.microsoft.com/office/spreadsheetml/2010/11/ac" url="C:\Users\18swa\.PyCharmCE2017.1\config\scratches\"/>
    </mc:Choice>
  </mc:AlternateContent>
  <bookViews>
    <workbookView xWindow="0" yWindow="0" windowWidth="23040" windowHeight="9780" activeTab="1"/>
  </bookViews>
  <sheets>
    <sheet name="ACA.L" sheetId="1" r:id="rId1"/>
    <sheet name="ACU" sheetId="2" r:id="rId2"/>
    <sheet name="ATST.L" sheetId="3" r:id="rId3"/>
    <sheet name="ARCM.ST" sheetId="4" r:id="rId4"/>
    <sheet name="ASB" sheetId="5" r:id="rId5"/>
    <sheet name="BMI" sheetId="6" r:id="rId6"/>
    <sheet name="BUT.L" sheetId="7" r:id="rId7"/>
    <sheet name="BMTC" sheetId="8" r:id="rId8"/>
    <sheet name="CAPIO.ST" sheetId="9" r:id="rId9"/>
    <sheet name="CGCBV.HE" sheetId="10" r:id="rId10"/>
    <sheet name="COIC.ST" sheetId="11" r:id="rId11"/>
    <sheet name="Sheet1" sheetId="32" r:id="rId12"/>
    <sheet name="DGI" sheetId="12" r:id="rId13"/>
    <sheet name="EFSI" sheetId="13" r:id="rId14"/>
    <sheet name="EWBC" sheetId="14" r:id="rId15"/>
    <sheet name="FMBM" sheetId="15" r:id="rId16"/>
    <sheet name="FDR.PA" sheetId="16" r:id="rId17"/>
    <sheet name="GATX" sheetId="17" r:id="rId18"/>
    <sheet name="GTT.PA" sheetId="18" r:id="rId19"/>
    <sheet name="GBCI" sheetId="19" r:id="rId20"/>
    <sheet name="HWDN.L" sheetId="20" r:id="rId21"/>
    <sheet name="HUH1V.HE" sheetId="21" r:id="rId22"/>
    <sheet name="IBKC" sheetId="22" r:id="rId23"/>
    <sheet name="INDB" sheetId="23" r:id="rId24"/>
    <sheet name="KRN.DE" sheetId="24" r:id="rId25"/>
    <sheet name="MBFI" sheetId="25" r:id="rId26"/>
    <sheet name="MANH" sheetId="26" r:id="rId27"/>
    <sheet name="MENONBE.NS" sheetId="27" r:id="rId28"/>
    <sheet name="METSO.HE" sheetId="28" r:id="rId29"/>
    <sheet name="MONY.L" sheetId="29" r:id="rId30"/>
    <sheet name="MNRO" sheetId="30" r:id="rId31"/>
    <sheet name="NCR" sheetId="31" r:id="rId32"/>
  </sheets>
  <definedNames>
    <definedName name="_xlnm._FilterDatabase" localSheetId="1" hidden="1">ACU!$B$144:$H$353</definedName>
  </definedNames>
  <calcPr calcId="171027"/>
</workbook>
</file>

<file path=xl/calcChain.xml><?xml version="1.0" encoding="utf-8"?>
<calcChain xmlns="http://schemas.openxmlformats.org/spreadsheetml/2006/main">
  <c r="L22" i="2" l="1"/>
  <c r="K10" i="2"/>
  <c r="G48"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151" i="2"/>
  <c r="H152" i="2"/>
  <c r="H153" i="2"/>
  <c r="H154" i="2"/>
  <c r="H155" i="2"/>
  <c r="K26" i="2" s="1"/>
  <c r="H156" i="2"/>
  <c r="H146" i="2"/>
  <c r="H147" i="2"/>
  <c r="H148" i="2"/>
  <c r="H149" i="2"/>
  <c r="H150" i="2"/>
  <c r="H145" i="2"/>
  <c r="J24" i="2"/>
  <c r="L29" i="2"/>
  <c r="L33" i="2"/>
  <c r="L37" i="2"/>
  <c r="M22" i="2"/>
  <c r="K39" i="2"/>
  <c r="L39" i="2" s="1"/>
  <c r="K38" i="2"/>
  <c r="J38" i="2" s="1"/>
  <c r="K37" i="2"/>
  <c r="J37" i="2" s="1"/>
  <c r="K36" i="2"/>
  <c r="J36" i="2" s="1"/>
  <c r="K35" i="2"/>
  <c r="L35" i="2" s="1"/>
  <c r="K34" i="2"/>
  <c r="J34" i="2" s="1"/>
  <c r="K33" i="2"/>
  <c r="J33" i="2" s="1"/>
  <c r="K32" i="2"/>
  <c r="L32" i="2" s="1"/>
  <c r="K31" i="2"/>
  <c r="L31" i="2" s="1"/>
  <c r="K30" i="2"/>
  <c r="J30" i="2" s="1"/>
  <c r="K29" i="2"/>
  <c r="J29" i="2" s="1"/>
  <c r="K28" i="2"/>
  <c r="L28" i="2" s="1"/>
  <c r="K27" i="2"/>
  <c r="L27" i="2" s="1"/>
  <c r="K25" i="2"/>
  <c r="L25" i="2" s="1"/>
  <c r="K24" i="2"/>
  <c r="L24" i="2" s="1"/>
  <c r="K23" i="2"/>
  <c r="J23" i="2" s="1"/>
  <c r="K22" i="2"/>
  <c r="J22" i="2" s="1"/>
  <c r="J145" i="2"/>
  <c r="K145" i="2"/>
  <c r="L145" i="2"/>
  <c r="M145" i="2"/>
  <c r="N145" i="2"/>
  <c r="J146" i="2"/>
  <c r="K146" i="2"/>
  <c r="L146" i="2"/>
  <c r="M146" i="2"/>
  <c r="N146" i="2"/>
  <c r="J147" i="2"/>
  <c r="K147" i="2"/>
  <c r="L147" i="2"/>
  <c r="M147" i="2"/>
  <c r="N147" i="2"/>
  <c r="J148" i="2"/>
  <c r="K148" i="2"/>
  <c r="L148" i="2"/>
  <c r="M148" i="2"/>
  <c r="N148" i="2"/>
  <c r="J149" i="2"/>
  <c r="K149" i="2"/>
  <c r="L149" i="2"/>
  <c r="M149" i="2"/>
  <c r="N149" i="2"/>
  <c r="J150" i="2"/>
  <c r="K150" i="2"/>
  <c r="L150" i="2"/>
  <c r="M150" i="2"/>
  <c r="N150" i="2"/>
  <c r="J151" i="2"/>
  <c r="K151" i="2"/>
  <c r="L151" i="2"/>
  <c r="M151" i="2"/>
  <c r="N151" i="2"/>
  <c r="J152" i="2"/>
  <c r="K152" i="2"/>
  <c r="L152" i="2"/>
  <c r="M152" i="2"/>
  <c r="N152" i="2"/>
  <c r="J153" i="2"/>
  <c r="K153" i="2"/>
  <c r="L153" i="2"/>
  <c r="M153" i="2"/>
  <c r="N153" i="2"/>
  <c r="J154" i="2"/>
  <c r="K154" i="2"/>
  <c r="L154" i="2"/>
  <c r="M154" i="2"/>
  <c r="N154" i="2"/>
  <c r="J155" i="2"/>
  <c r="K155" i="2"/>
  <c r="L155" i="2"/>
  <c r="M155" i="2"/>
  <c r="N155" i="2"/>
  <c r="J156" i="2"/>
  <c r="K156" i="2"/>
  <c r="L156" i="2"/>
  <c r="M156" i="2"/>
  <c r="N156" i="2"/>
  <c r="J157" i="2"/>
  <c r="K157" i="2"/>
  <c r="L157" i="2"/>
  <c r="M157" i="2"/>
  <c r="N157" i="2"/>
  <c r="J158" i="2"/>
  <c r="K158" i="2"/>
  <c r="L158" i="2"/>
  <c r="M158" i="2"/>
  <c r="N158" i="2"/>
  <c r="J159" i="2"/>
  <c r="K159" i="2"/>
  <c r="L159" i="2"/>
  <c r="M159" i="2"/>
  <c r="N159" i="2"/>
  <c r="J160" i="2"/>
  <c r="K160" i="2"/>
  <c r="L160" i="2"/>
  <c r="M160" i="2"/>
  <c r="N160" i="2"/>
  <c r="J161" i="2"/>
  <c r="K161" i="2"/>
  <c r="L161" i="2"/>
  <c r="M161" i="2"/>
  <c r="N161" i="2"/>
  <c r="J162" i="2"/>
  <c r="K162" i="2"/>
  <c r="L162" i="2"/>
  <c r="M162" i="2"/>
  <c r="N162" i="2"/>
  <c r="J163" i="2"/>
  <c r="K163" i="2"/>
  <c r="L163" i="2"/>
  <c r="M163" i="2"/>
  <c r="N163" i="2"/>
  <c r="J164" i="2"/>
  <c r="K164" i="2"/>
  <c r="L164" i="2"/>
  <c r="M164" i="2"/>
  <c r="N164" i="2"/>
  <c r="J165" i="2"/>
  <c r="K165" i="2"/>
  <c r="L165" i="2"/>
  <c r="M165" i="2"/>
  <c r="N165" i="2"/>
  <c r="J166" i="2"/>
  <c r="K166" i="2"/>
  <c r="L166" i="2"/>
  <c r="M166" i="2"/>
  <c r="N166" i="2"/>
  <c r="J167" i="2"/>
  <c r="K167" i="2"/>
  <c r="L167" i="2"/>
  <c r="M167" i="2"/>
  <c r="N167" i="2"/>
  <c r="J168" i="2"/>
  <c r="K168" i="2"/>
  <c r="L168" i="2"/>
  <c r="M168" i="2"/>
  <c r="N168" i="2"/>
  <c r="J169" i="2"/>
  <c r="K169" i="2"/>
  <c r="L169" i="2"/>
  <c r="M169" i="2"/>
  <c r="N169" i="2"/>
  <c r="J170" i="2"/>
  <c r="K170" i="2"/>
  <c r="L170" i="2"/>
  <c r="R170" i="2" s="1"/>
  <c r="M170" i="2"/>
  <c r="N170" i="2"/>
  <c r="J171" i="2"/>
  <c r="K171" i="2"/>
  <c r="L171" i="2"/>
  <c r="M171" i="2"/>
  <c r="N171" i="2"/>
  <c r="J172" i="2"/>
  <c r="K172" i="2"/>
  <c r="L172" i="2"/>
  <c r="M172" i="2"/>
  <c r="N172" i="2"/>
  <c r="J173" i="2"/>
  <c r="K173" i="2"/>
  <c r="L173" i="2"/>
  <c r="M173" i="2"/>
  <c r="N173" i="2"/>
  <c r="J174" i="2"/>
  <c r="K174" i="2"/>
  <c r="L174" i="2"/>
  <c r="Q174" i="2" s="1"/>
  <c r="M174" i="2"/>
  <c r="N174" i="2"/>
  <c r="J175" i="2"/>
  <c r="K175" i="2"/>
  <c r="L175" i="2"/>
  <c r="M175" i="2"/>
  <c r="N175" i="2"/>
  <c r="J176" i="2"/>
  <c r="K176" i="2"/>
  <c r="L176" i="2"/>
  <c r="M176" i="2"/>
  <c r="N176" i="2"/>
  <c r="J177" i="2"/>
  <c r="K177" i="2"/>
  <c r="L177" i="2"/>
  <c r="M177" i="2"/>
  <c r="N177" i="2"/>
  <c r="J178" i="2"/>
  <c r="K178" i="2"/>
  <c r="L178" i="2"/>
  <c r="M178" i="2"/>
  <c r="N178" i="2"/>
  <c r="J179" i="2"/>
  <c r="K179" i="2"/>
  <c r="L179" i="2"/>
  <c r="M179" i="2"/>
  <c r="N179" i="2"/>
  <c r="J180" i="2"/>
  <c r="K180" i="2"/>
  <c r="L180" i="2"/>
  <c r="M180" i="2"/>
  <c r="N180" i="2"/>
  <c r="J181" i="2"/>
  <c r="K181" i="2"/>
  <c r="L181" i="2"/>
  <c r="M181" i="2"/>
  <c r="N181" i="2"/>
  <c r="J182" i="2"/>
  <c r="K182" i="2"/>
  <c r="L182" i="2"/>
  <c r="M182" i="2"/>
  <c r="N182" i="2"/>
  <c r="J183" i="2"/>
  <c r="K183" i="2"/>
  <c r="L183" i="2"/>
  <c r="M183" i="2"/>
  <c r="N183" i="2"/>
  <c r="J184" i="2"/>
  <c r="K184" i="2"/>
  <c r="L184" i="2"/>
  <c r="M184" i="2"/>
  <c r="N184" i="2"/>
  <c r="J185" i="2"/>
  <c r="K185" i="2"/>
  <c r="L185" i="2"/>
  <c r="M185" i="2"/>
  <c r="N185" i="2"/>
  <c r="J186" i="2"/>
  <c r="K186" i="2"/>
  <c r="L186" i="2"/>
  <c r="M186" i="2"/>
  <c r="N186" i="2"/>
  <c r="J187" i="2"/>
  <c r="K187" i="2"/>
  <c r="L187" i="2"/>
  <c r="M187" i="2"/>
  <c r="N187" i="2"/>
  <c r="J188" i="2"/>
  <c r="K188" i="2"/>
  <c r="L188" i="2"/>
  <c r="M188" i="2"/>
  <c r="N188" i="2"/>
  <c r="J189" i="2"/>
  <c r="K189" i="2"/>
  <c r="L189" i="2"/>
  <c r="M189" i="2"/>
  <c r="N189" i="2"/>
  <c r="J190" i="2"/>
  <c r="K190" i="2"/>
  <c r="L190" i="2"/>
  <c r="M190" i="2"/>
  <c r="N190" i="2"/>
  <c r="J191" i="2"/>
  <c r="K191" i="2"/>
  <c r="L191" i="2"/>
  <c r="M191" i="2"/>
  <c r="N191" i="2"/>
  <c r="J192" i="2"/>
  <c r="K192" i="2"/>
  <c r="L192" i="2"/>
  <c r="M192" i="2"/>
  <c r="N192" i="2"/>
  <c r="J193" i="2"/>
  <c r="K193" i="2"/>
  <c r="L193" i="2"/>
  <c r="M193" i="2"/>
  <c r="N193" i="2"/>
  <c r="J194" i="2"/>
  <c r="K194" i="2"/>
  <c r="L194" i="2"/>
  <c r="M194" i="2"/>
  <c r="N194" i="2"/>
  <c r="J195" i="2"/>
  <c r="K195" i="2"/>
  <c r="L195" i="2"/>
  <c r="M195" i="2"/>
  <c r="N195" i="2"/>
  <c r="J196" i="2"/>
  <c r="K196" i="2"/>
  <c r="L196" i="2"/>
  <c r="M196" i="2"/>
  <c r="N196" i="2"/>
  <c r="J197" i="2"/>
  <c r="K197" i="2"/>
  <c r="L197" i="2"/>
  <c r="M197" i="2"/>
  <c r="N197" i="2"/>
  <c r="J198" i="2"/>
  <c r="K198" i="2"/>
  <c r="L198" i="2"/>
  <c r="M198" i="2"/>
  <c r="N198" i="2"/>
  <c r="J199" i="2"/>
  <c r="K199" i="2"/>
  <c r="Q199" i="2" s="1"/>
  <c r="L199" i="2"/>
  <c r="M199" i="2"/>
  <c r="N199" i="2"/>
  <c r="J200" i="2"/>
  <c r="K200" i="2"/>
  <c r="L200" i="2"/>
  <c r="M200" i="2"/>
  <c r="N200" i="2"/>
  <c r="J201" i="2"/>
  <c r="K201" i="2"/>
  <c r="L201" i="2"/>
  <c r="M201" i="2"/>
  <c r="N201" i="2"/>
  <c r="J202" i="2"/>
  <c r="K202" i="2"/>
  <c r="L202" i="2"/>
  <c r="M202" i="2"/>
  <c r="N202" i="2"/>
  <c r="J203" i="2"/>
  <c r="K203" i="2"/>
  <c r="R203" i="2" s="1"/>
  <c r="L203" i="2"/>
  <c r="M203" i="2"/>
  <c r="N203" i="2"/>
  <c r="J204" i="2"/>
  <c r="K204" i="2"/>
  <c r="L204" i="2"/>
  <c r="M204" i="2"/>
  <c r="N204" i="2"/>
  <c r="J205" i="2"/>
  <c r="K205" i="2"/>
  <c r="L205" i="2"/>
  <c r="M205" i="2"/>
  <c r="N205" i="2"/>
  <c r="J206" i="2"/>
  <c r="K206" i="2"/>
  <c r="L206" i="2"/>
  <c r="M206" i="2"/>
  <c r="N206" i="2"/>
  <c r="J207" i="2"/>
  <c r="K207" i="2"/>
  <c r="Q207" i="2" s="1"/>
  <c r="L207" i="2"/>
  <c r="M207" i="2"/>
  <c r="N207" i="2"/>
  <c r="J208" i="2"/>
  <c r="K208" i="2"/>
  <c r="L208" i="2"/>
  <c r="M208" i="2"/>
  <c r="N208" i="2"/>
  <c r="J209" i="2"/>
  <c r="K209" i="2"/>
  <c r="L209" i="2"/>
  <c r="M209" i="2"/>
  <c r="N209" i="2"/>
  <c r="J210" i="2"/>
  <c r="K210" i="2"/>
  <c r="L210" i="2"/>
  <c r="M210" i="2"/>
  <c r="N210" i="2"/>
  <c r="J211" i="2"/>
  <c r="K211" i="2"/>
  <c r="L211" i="2"/>
  <c r="M211" i="2"/>
  <c r="N211" i="2"/>
  <c r="J212" i="2"/>
  <c r="K212" i="2"/>
  <c r="L212" i="2"/>
  <c r="M212" i="2"/>
  <c r="N212" i="2"/>
  <c r="J213" i="2"/>
  <c r="K213" i="2"/>
  <c r="L213" i="2"/>
  <c r="M213" i="2"/>
  <c r="N213" i="2"/>
  <c r="J214" i="2"/>
  <c r="K214" i="2"/>
  <c r="L214" i="2"/>
  <c r="M214" i="2"/>
  <c r="N214" i="2"/>
  <c r="J215" i="2"/>
  <c r="K215" i="2"/>
  <c r="L215" i="2"/>
  <c r="M215" i="2"/>
  <c r="N215" i="2"/>
  <c r="J216" i="2"/>
  <c r="K216" i="2"/>
  <c r="L216" i="2"/>
  <c r="M216" i="2"/>
  <c r="N216" i="2"/>
  <c r="J217" i="2"/>
  <c r="K217" i="2"/>
  <c r="L217" i="2"/>
  <c r="M217" i="2"/>
  <c r="Q217" i="2" s="1"/>
  <c r="N217" i="2"/>
  <c r="J218" i="2"/>
  <c r="K218" i="2"/>
  <c r="L218" i="2"/>
  <c r="M218" i="2"/>
  <c r="N218" i="2"/>
  <c r="J219" i="2"/>
  <c r="K219" i="2"/>
  <c r="P219" i="2" s="1"/>
  <c r="L219" i="2"/>
  <c r="M219" i="2"/>
  <c r="N219" i="2"/>
  <c r="J220" i="2"/>
  <c r="K220" i="2"/>
  <c r="L220" i="2"/>
  <c r="M220" i="2"/>
  <c r="N220" i="2"/>
  <c r="J221" i="2"/>
  <c r="K221" i="2"/>
  <c r="L221" i="2"/>
  <c r="M221" i="2"/>
  <c r="N221" i="2"/>
  <c r="J222" i="2"/>
  <c r="K222" i="2"/>
  <c r="L222" i="2"/>
  <c r="M222" i="2"/>
  <c r="N222" i="2"/>
  <c r="J223" i="2"/>
  <c r="K223" i="2"/>
  <c r="L223" i="2"/>
  <c r="M223" i="2"/>
  <c r="N223" i="2"/>
  <c r="J224" i="2"/>
  <c r="K224" i="2"/>
  <c r="L224" i="2"/>
  <c r="M224" i="2"/>
  <c r="N224" i="2"/>
  <c r="J225" i="2"/>
  <c r="K225" i="2"/>
  <c r="L225" i="2"/>
  <c r="M225" i="2"/>
  <c r="N225" i="2"/>
  <c r="J226" i="2"/>
  <c r="K226" i="2"/>
  <c r="L226" i="2"/>
  <c r="M226" i="2"/>
  <c r="N226" i="2"/>
  <c r="J227" i="2"/>
  <c r="K227" i="2"/>
  <c r="R227" i="2" s="1"/>
  <c r="L227" i="2"/>
  <c r="M227" i="2"/>
  <c r="N227" i="2"/>
  <c r="J228" i="2"/>
  <c r="K228" i="2"/>
  <c r="L228" i="2"/>
  <c r="M228" i="2"/>
  <c r="N228" i="2"/>
  <c r="J229" i="2"/>
  <c r="K229" i="2"/>
  <c r="L229" i="2"/>
  <c r="M229" i="2"/>
  <c r="N229" i="2"/>
  <c r="J230" i="2"/>
  <c r="K230" i="2"/>
  <c r="L230" i="2"/>
  <c r="Q230" i="2" s="1"/>
  <c r="M230" i="2"/>
  <c r="N230" i="2"/>
  <c r="J231" i="2"/>
  <c r="K231" i="2"/>
  <c r="L231" i="2"/>
  <c r="M231" i="2"/>
  <c r="N231" i="2"/>
  <c r="J232" i="2"/>
  <c r="K232" i="2"/>
  <c r="L232" i="2"/>
  <c r="M232" i="2"/>
  <c r="N232" i="2"/>
  <c r="J233" i="2"/>
  <c r="K233" i="2"/>
  <c r="L233" i="2"/>
  <c r="M233" i="2"/>
  <c r="N233" i="2"/>
  <c r="J234" i="2"/>
  <c r="K234" i="2"/>
  <c r="L234" i="2"/>
  <c r="M234" i="2"/>
  <c r="N234" i="2"/>
  <c r="J235" i="2"/>
  <c r="K235" i="2"/>
  <c r="L235" i="2"/>
  <c r="M235" i="2"/>
  <c r="N235" i="2"/>
  <c r="J236" i="2"/>
  <c r="K236" i="2"/>
  <c r="L236" i="2"/>
  <c r="M236" i="2"/>
  <c r="N236" i="2"/>
  <c r="J237" i="2"/>
  <c r="K237" i="2"/>
  <c r="L237" i="2"/>
  <c r="M237" i="2"/>
  <c r="Q237" i="2" s="1"/>
  <c r="N237" i="2"/>
  <c r="J238" i="2"/>
  <c r="K238" i="2"/>
  <c r="L238" i="2"/>
  <c r="M238" i="2"/>
  <c r="N238" i="2"/>
  <c r="J239" i="2"/>
  <c r="K239" i="2"/>
  <c r="R239" i="2" s="1"/>
  <c r="L239" i="2"/>
  <c r="M239" i="2"/>
  <c r="N239" i="2"/>
  <c r="J240" i="2"/>
  <c r="K240" i="2"/>
  <c r="L240" i="2"/>
  <c r="M240" i="2"/>
  <c r="N240" i="2"/>
  <c r="J241" i="2"/>
  <c r="K241" i="2"/>
  <c r="L241" i="2"/>
  <c r="M241" i="2"/>
  <c r="N241" i="2"/>
  <c r="J242" i="2"/>
  <c r="K242" i="2"/>
  <c r="L242" i="2"/>
  <c r="M242" i="2"/>
  <c r="N242" i="2"/>
  <c r="J243" i="2"/>
  <c r="K243" i="2"/>
  <c r="L243" i="2"/>
  <c r="M243" i="2"/>
  <c r="N243" i="2"/>
  <c r="J244" i="2"/>
  <c r="K244" i="2"/>
  <c r="L244" i="2"/>
  <c r="M244" i="2"/>
  <c r="N244" i="2"/>
  <c r="J245" i="2"/>
  <c r="K245" i="2"/>
  <c r="L245" i="2"/>
  <c r="M245" i="2"/>
  <c r="N245" i="2"/>
  <c r="J246" i="2"/>
  <c r="K246" i="2"/>
  <c r="L246" i="2"/>
  <c r="M246" i="2"/>
  <c r="N246" i="2"/>
  <c r="J247" i="2"/>
  <c r="K247" i="2"/>
  <c r="L247" i="2"/>
  <c r="M247" i="2"/>
  <c r="N247" i="2"/>
  <c r="J248" i="2"/>
  <c r="K248" i="2"/>
  <c r="L248" i="2"/>
  <c r="M248" i="2"/>
  <c r="N248" i="2"/>
  <c r="J249" i="2"/>
  <c r="K249" i="2"/>
  <c r="L249" i="2"/>
  <c r="M249" i="2"/>
  <c r="P249" i="2" s="1"/>
  <c r="N249" i="2"/>
  <c r="J250" i="2"/>
  <c r="K250" i="2"/>
  <c r="L250" i="2"/>
  <c r="M250" i="2"/>
  <c r="N250" i="2"/>
  <c r="J251" i="2"/>
  <c r="K251" i="2"/>
  <c r="P251" i="2" s="1"/>
  <c r="L251" i="2"/>
  <c r="M251" i="2"/>
  <c r="N251" i="2"/>
  <c r="J252" i="2"/>
  <c r="K252" i="2"/>
  <c r="L252" i="2"/>
  <c r="M252" i="2"/>
  <c r="N252" i="2"/>
  <c r="J253" i="2"/>
  <c r="K253" i="2"/>
  <c r="L253" i="2"/>
  <c r="M253" i="2"/>
  <c r="N253" i="2"/>
  <c r="J254" i="2"/>
  <c r="K254" i="2"/>
  <c r="L254" i="2"/>
  <c r="M254" i="2"/>
  <c r="N254" i="2"/>
  <c r="J255" i="2"/>
  <c r="K255" i="2"/>
  <c r="L255" i="2"/>
  <c r="M255" i="2"/>
  <c r="N255" i="2"/>
  <c r="J256" i="2"/>
  <c r="K256" i="2"/>
  <c r="L256" i="2"/>
  <c r="M256" i="2"/>
  <c r="N256" i="2"/>
  <c r="J257" i="2"/>
  <c r="K257" i="2"/>
  <c r="L257" i="2"/>
  <c r="M257" i="2"/>
  <c r="N257" i="2"/>
  <c r="J258" i="2"/>
  <c r="K258" i="2"/>
  <c r="L258" i="2"/>
  <c r="M258" i="2"/>
  <c r="N258" i="2"/>
  <c r="J259" i="2"/>
  <c r="K259" i="2"/>
  <c r="P259" i="2" s="1"/>
  <c r="L259" i="2"/>
  <c r="M259" i="2"/>
  <c r="N259" i="2"/>
  <c r="J260" i="2"/>
  <c r="P260" i="2" s="1"/>
  <c r="K260" i="2"/>
  <c r="L260" i="2"/>
  <c r="M260" i="2"/>
  <c r="N260" i="2"/>
  <c r="J261" i="2"/>
  <c r="K261" i="2"/>
  <c r="L261" i="2"/>
  <c r="M261" i="2"/>
  <c r="N261" i="2"/>
  <c r="J262" i="2"/>
  <c r="K262" i="2"/>
  <c r="L262" i="2"/>
  <c r="Q262" i="2" s="1"/>
  <c r="M262" i="2"/>
  <c r="N262" i="2"/>
  <c r="J263" i="2"/>
  <c r="K263" i="2"/>
  <c r="R263" i="2" s="1"/>
  <c r="L263" i="2"/>
  <c r="M263" i="2"/>
  <c r="N263" i="2"/>
  <c r="J264" i="2"/>
  <c r="K264" i="2"/>
  <c r="L264" i="2"/>
  <c r="M264" i="2"/>
  <c r="N264" i="2"/>
  <c r="J265" i="2"/>
  <c r="K265" i="2"/>
  <c r="L265" i="2"/>
  <c r="M265" i="2"/>
  <c r="R265" i="2" s="1"/>
  <c r="N265" i="2"/>
  <c r="J266" i="2"/>
  <c r="K266" i="2"/>
  <c r="L266" i="2"/>
  <c r="R266" i="2" s="1"/>
  <c r="M266" i="2"/>
  <c r="N266" i="2"/>
  <c r="J267" i="2"/>
  <c r="K267" i="2"/>
  <c r="L267" i="2"/>
  <c r="M267" i="2"/>
  <c r="N267" i="2"/>
  <c r="J268" i="2"/>
  <c r="K268" i="2"/>
  <c r="L268" i="2"/>
  <c r="M268" i="2"/>
  <c r="N268" i="2"/>
  <c r="J269" i="2"/>
  <c r="K269" i="2"/>
  <c r="L269" i="2"/>
  <c r="M269" i="2"/>
  <c r="N269" i="2"/>
  <c r="J270" i="2"/>
  <c r="K270" i="2"/>
  <c r="L270" i="2"/>
  <c r="M270" i="2"/>
  <c r="N270" i="2"/>
  <c r="J271" i="2"/>
  <c r="K271" i="2"/>
  <c r="P271" i="2" s="1"/>
  <c r="L271" i="2"/>
  <c r="M271" i="2"/>
  <c r="N271" i="2"/>
  <c r="J272" i="2"/>
  <c r="K272" i="2"/>
  <c r="L272" i="2"/>
  <c r="M272" i="2"/>
  <c r="N272" i="2"/>
  <c r="J273" i="2"/>
  <c r="K273" i="2"/>
  <c r="L273" i="2"/>
  <c r="M273" i="2"/>
  <c r="P273" i="2" s="1"/>
  <c r="N273" i="2"/>
  <c r="J274" i="2"/>
  <c r="K274" i="2"/>
  <c r="L274" i="2"/>
  <c r="Q274" i="2" s="1"/>
  <c r="M274" i="2"/>
  <c r="N274" i="2"/>
  <c r="J275" i="2"/>
  <c r="K275" i="2"/>
  <c r="L275" i="2"/>
  <c r="M275" i="2"/>
  <c r="N275" i="2"/>
  <c r="J276" i="2"/>
  <c r="K276" i="2"/>
  <c r="L276" i="2"/>
  <c r="M276" i="2"/>
  <c r="N276" i="2"/>
  <c r="J277" i="2"/>
  <c r="K277" i="2"/>
  <c r="L277" i="2"/>
  <c r="M277" i="2"/>
  <c r="N277" i="2"/>
  <c r="J278" i="2"/>
  <c r="K278" i="2"/>
  <c r="L278" i="2"/>
  <c r="M278" i="2"/>
  <c r="N278" i="2"/>
  <c r="J279" i="2"/>
  <c r="K279" i="2"/>
  <c r="L279" i="2"/>
  <c r="M279" i="2"/>
  <c r="N279" i="2"/>
  <c r="J280" i="2"/>
  <c r="K280" i="2"/>
  <c r="L280" i="2"/>
  <c r="M280" i="2"/>
  <c r="N280" i="2"/>
  <c r="J281" i="2"/>
  <c r="K281" i="2"/>
  <c r="L281" i="2"/>
  <c r="M281" i="2"/>
  <c r="N281" i="2"/>
  <c r="J282" i="2"/>
  <c r="K282" i="2"/>
  <c r="L282" i="2"/>
  <c r="M282" i="2"/>
  <c r="N282" i="2"/>
  <c r="J283" i="2"/>
  <c r="K283" i="2"/>
  <c r="R283" i="2" s="1"/>
  <c r="L283" i="2"/>
  <c r="M283" i="2"/>
  <c r="N283" i="2"/>
  <c r="J284" i="2"/>
  <c r="Q284" i="2" s="1"/>
  <c r="K284" i="2"/>
  <c r="L284" i="2"/>
  <c r="M284" i="2"/>
  <c r="N284" i="2"/>
  <c r="J285" i="2"/>
  <c r="K285" i="2"/>
  <c r="L285" i="2"/>
  <c r="M285" i="2"/>
  <c r="N285" i="2"/>
  <c r="J286" i="2"/>
  <c r="K286" i="2"/>
  <c r="L286" i="2"/>
  <c r="M286" i="2"/>
  <c r="N286" i="2"/>
  <c r="J287" i="2"/>
  <c r="K287" i="2"/>
  <c r="L287" i="2"/>
  <c r="M287" i="2"/>
  <c r="N287" i="2"/>
  <c r="J288" i="2"/>
  <c r="K288" i="2"/>
  <c r="L288" i="2"/>
  <c r="M288" i="2"/>
  <c r="N288" i="2"/>
  <c r="J289" i="2"/>
  <c r="K289" i="2"/>
  <c r="L289" i="2"/>
  <c r="M289" i="2"/>
  <c r="N289" i="2"/>
  <c r="J290" i="2"/>
  <c r="K290" i="2"/>
  <c r="L290" i="2"/>
  <c r="M290" i="2"/>
  <c r="N290" i="2"/>
  <c r="J291" i="2"/>
  <c r="K291" i="2"/>
  <c r="L291" i="2"/>
  <c r="M291" i="2"/>
  <c r="N291" i="2"/>
  <c r="J292" i="2"/>
  <c r="K292" i="2"/>
  <c r="L292" i="2"/>
  <c r="M292" i="2"/>
  <c r="N292" i="2"/>
  <c r="J293" i="2"/>
  <c r="K293" i="2"/>
  <c r="L293" i="2"/>
  <c r="M293" i="2"/>
  <c r="N293" i="2"/>
  <c r="J294" i="2"/>
  <c r="K294" i="2"/>
  <c r="L294" i="2"/>
  <c r="M294" i="2"/>
  <c r="N294" i="2"/>
  <c r="J295" i="2"/>
  <c r="K295" i="2"/>
  <c r="L295" i="2"/>
  <c r="M295" i="2"/>
  <c r="N295" i="2"/>
  <c r="J296" i="2"/>
  <c r="P296" i="2" s="1"/>
  <c r="K296" i="2"/>
  <c r="L296" i="2"/>
  <c r="M296" i="2"/>
  <c r="N296" i="2"/>
  <c r="J297" i="2"/>
  <c r="K297" i="2"/>
  <c r="L297" i="2"/>
  <c r="M297" i="2"/>
  <c r="N297" i="2"/>
  <c r="J298" i="2"/>
  <c r="K298" i="2"/>
  <c r="L298" i="2"/>
  <c r="M298" i="2"/>
  <c r="N298" i="2"/>
  <c r="J299" i="2"/>
  <c r="K299" i="2"/>
  <c r="L299" i="2"/>
  <c r="M299" i="2"/>
  <c r="N299" i="2"/>
  <c r="J300" i="2"/>
  <c r="K300" i="2"/>
  <c r="L300" i="2"/>
  <c r="M300" i="2"/>
  <c r="N300" i="2"/>
  <c r="J301" i="2"/>
  <c r="K301" i="2"/>
  <c r="L301" i="2"/>
  <c r="M301" i="2"/>
  <c r="N301" i="2"/>
  <c r="J302" i="2"/>
  <c r="K302" i="2"/>
  <c r="L302" i="2"/>
  <c r="M302" i="2"/>
  <c r="N302" i="2"/>
  <c r="J303" i="2"/>
  <c r="K303" i="2"/>
  <c r="L303" i="2"/>
  <c r="M303" i="2"/>
  <c r="N303" i="2"/>
  <c r="J304" i="2"/>
  <c r="K304" i="2"/>
  <c r="L304" i="2"/>
  <c r="M304" i="2"/>
  <c r="N304" i="2"/>
  <c r="J305" i="2"/>
  <c r="K305" i="2"/>
  <c r="L305" i="2"/>
  <c r="M305" i="2"/>
  <c r="N305" i="2"/>
  <c r="J306" i="2"/>
  <c r="K306" i="2"/>
  <c r="L306" i="2"/>
  <c r="M306" i="2"/>
  <c r="N306" i="2"/>
  <c r="J307" i="2"/>
  <c r="K307" i="2"/>
  <c r="L307" i="2"/>
  <c r="M307" i="2"/>
  <c r="N307" i="2"/>
  <c r="J308" i="2"/>
  <c r="R308" i="2" s="1"/>
  <c r="K308" i="2"/>
  <c r="L308" i="2"/>
  <c r="M308" i="2"/>
  <c r="N308" i="2"/>
  <c r="J309" i="2"/>
  <c r="K309" i="2"/>
  <c r="L309" i="2"/>
  <c r="M309" i="2"/>
  <c r="N309" i="2"/>
  <c r="J310" i="2"/>
  <c r="K310" i="2"/>
  <c r="L310" i="2"/>
  <c r="M310" i="2"/>
  <c r="N310" i="2"/>
  <c r="J311" i="2"/>
  <c r="K311" i="2"/>
  <c r="L311" i="2"/>
  <c r="M311" i="2"/>
  <c r="N311" i="2"/>
  <c r="J312" i="2"/>
  <c r="Q312" i="2" s="1"/>
  <c r="K312" i="2"/>
  <c r="L312" i="2"/>
  <c r="M312" i="2"/>
  <c r="N312" i="2"/>
  <c r="J313" i="2"/>
  <c r="K313" i="2"/>
  <c r="L313" i="2"/>
  <c r="M313" i="2"/>
  <c r="N313" i="2"/>
  <c r="J314" i="2"/>
  <c r="K314" i="2"/>
  <c r="L314" i="2"/>
  <c r="M314" i="2"/>
  <c r="N314" i="2"/>
  <c r="J315" i="2"/>
  <c r="K315" i="2"/>
  <c r="Q315" i="2" s="1"/>
  <c r="L315" i="2"/>
  <c r="M315" i="2"/>
  <c r="N315" i="2"/>
  <c r="J316" i="2"/>
  <c r="K316" i="2"/>
  <c r="L316" i="2"/>
  <c r="M316" i="2"/>
  <c r="N316" i="2"/>
  <c r="J357" i="2"/>
  <c r="K357" i="2"/>
  <c r="L357" i="2"/>
  <c r="M357" i="2"/>
  <c r="P357" i="2" s="1"/>
  <c r="N357" i="2"/>
  <c r="J358" i="2"/>
  <c r="K358" i="2"/>
  <c r="L358" i="2"/>
  <c r="P358" i="2" s="1"/>
  <c r="M358" i="2"/>
  <c r="N358" i="2"/>
  <c r="J359" i="2"/>
  <c r="K359" i="2"/>
  <c r="L359" i="2"/>
  <c r="M359" i="2"/>
  <c r="N359" i="2"/>
  <c r="J360" i="2"/>
  <c r="Q360" i="2" s="1"/>
  <c r="K360" i="2"/>
  <c r="L360" i="2"/>
  <c r="M360" i="2"/>
  <c r="N360" i="2"/>
  <c r="J361" i="2"/>
  <c r="K361" i="2"/>
  <c r="L361" i="2"/>
  <c r="R361" i="2" s="1"/>
  <c r="M361" i="2"/>
  <c r="P361" i="2" s="1"/>
  <c r="N361" i="2"/>
  <c r="J362" i="2"/>
  <c r="K362" i="2"/>
  <c r="L362" i="2"/>
  <c r="P362" i="2" s="1"/>
  <c r="M362" i="2"/>
  <c r="N362" i="2"/>
  <c r="J363" i="2"/>
  <c r="P363" i="2" s="1"/>
  <c r="K363" i="2"/>
  <c r="Q363" i="2" s="1"/>
  <c r="L363" i="2"/>
  <c r="M363" i="2"/>
  <c r="N363" i="2"/>
  <c r="J364" i="2"/>
  <c r="Q364" i="2" s="1"/>
  <c r="K364" i="2"/>
  <c r="L364" i="2"/>
  <c r="M364" i="2"/>
  <c r="N364" i="2"/>
  <c r="J365" i="2"/>
  <c r="K365" i="2"/>
  <c r="L365" i="2"/>
  <c r="R365" i="2" s="1"/>
  <c r="M365" i="2"/>
  <c r="P365" i="2" s="1"/>
  <c r="N365" i="2"/>
  <c r="J366" i="2"/>
  <c r="K366" i="2"/>
  <c r="L366" i="2"/>
  <c r="P366" i="2" s="1"/>
  <c r="M366" i="2"/>
  <c r="N366" i="2"/>
  <c r="J367" i="2"/>
  <c r="P367" i="2" s="1"/>
  <c r="K367" i="2"/>
  <c r="Q367" i="2" s="1"/>
  <c r="L367" i="2"/>
  <c r="M367" i="2"/>
  <c r="N367" i="2"/>
  <c r="J368" i="2"/>
  <c r="K368" i="2"/>
  <c r="L368" i="2"/>
  <c r="M368" i="2"/>
  <c r="N368" i="2"/>
  <c r="J369" i="2"/>
  <c r="K369" i="2"/>
  <c r="L369" i="2"/>
  <c r="M369" i="2"/>
  <c r="N369" i="2"/>
  <c r="J370" i="2"/>
  <c r="K370" i="2"/>
  <c r="L370" i="2"/>
  <c r="M370" i="2"/>
  <c r="N370" i="2"/>
  <c r="J371" i="2"/>
  <c r="K371" i="2"/>
  <c r="L371" i="2"/>
  <c r="M371" i="2"/>
  <c r="N371" i="2"/>
  <c r="J372" i="2"/>
  <c r="K372" i="2"/>
  <c r="L372" i="2"/>
  <c r="M372" i="2"/>
  <c r="N372" i="2"/>
  <c r="J373" i="2"/>
  <c r="K373" i="2"/>
  <c r="L373" i="2"/>
  <c r="M373" i="2"/>
  <c r="N373" i="2"/>
  <c r="J374" i="2"/>
  <c r="K374" i="2"/>
  <c r="L374" i="2"/>
  <c r="M374" i="2"/>
  <c r="N374" i="2"/>
  <c r="J375" i="2"/>
  <c r="K375" i="2"/>
  <c r="L375" i="2"/>
  <c r="M375" i="2"/>
  <c r="N375" i="2"/>
  <c r="J376" i="2"/>
  <c r="K376" i="2"/>
  <c r="L376" i="2"/>
  <c r="M376" i="2"/>
  <c r="N376" i="2"/>
  <c r="J377" i="2"/>
  <c r="K377" i="2"/>
  <c r="L377" i="2"/>
  <c r="M377" i="2"/>
  <c r="N377" i="2"/>
  <c r="J378" i="2"/>
  <c r="K378" i="2"/>
  <c r="L378" i="2"/>
  <c r="M378" i="2"/>
  <c r="N378" i="2"/>
  <c r="J379" i="2"/>
  <c r="K379" i="2"/>
  <c r="L379" i="2"/>
  <c r="M379" i="2"/>
  <c r="N379" i="2"/>
  <c r="J380" i="2"/>
  <c r="K380" i="2"/>
  <c r="L380" i="2"/>
  <c r="M380" i="2"/>
  <c r="N380" i="2"/>
  <c r="J381" i="2"/>
  <c r="K381" i="2"/>
  <c r="L381" i="2"/>
  <c r="M381" i="2"/>
  <c r="N381" i="2"/>
  <c r="J341" i="2"/>
  <c r="K341" i="2"/>
  <c r="L341" i="2"/>
  <c r="M341" i="2"/>
  <c r="N341" i="2"/>
  <c r="J342" i="2"/>
  <c r="K342" i="2"/>
  <c r="L342" i="2"/>
  <c r="M342" i="2"/>
  <c r="N342" i="2"/>
  <c r="J343" i="2"/>
  <c r="K343" i="2"/>
  <c r="L343" i="2"/>
  <c r="M343" i="2"/>
  <c r="N343" i="2"/>
  <c r="J344" i="2"/>
  <c r="K344" i="2"/>
  <c r="L344" i="2"/>
  <c r="M344" i="2"/>
  <c r="N344" i="2"/>
  <c r="J345" i="2"/>
  <c r="K345" i="2"/>
  <c r="L345" i="2"/>
  <c r="R345" i="2" s="1"/>
  <c r="M345" i="2"/>
  <c r="N345" i="2"/>
  <c r="J346" i="2"/>
  <c r="K346" i="2"/>
  <c r="L346" i="2"/>
  <c r="M346" i="2"/>
  <c r="N346" i="2"/>
  <c r="J347" i="2"/>
  <c r="K347" i="2"/>
  <c r="L347" i="2"/>
  <c r="M347" i="2"/>
  <c r="N347" i="2"/>
  <c r="J348" i="2"/>
  <c r="R348" i="2" s="1"/>
  <c r="K348" i="2"/>
  <c r="L348" i="2"/>
  <c r="M348" i="2"/>
  <c r="N348" i="2"/>
  <c r="J349" i="2"/>
  <c r="K349" i="2"/>
  <c r="L349" i="2"/>
  <c r="M349" i="2"/>
  <c r="N349" i="2"/>
  <c r="J350" i="2"/>
  <c r="K350" i="2"/>
  <c r="L350" i="2"/>
  <c r="M350" i="2"/>
  <c r="N350" i="2"/>
  <c r="J351" i="2"/>
  <c r="Q351" i="2" s="1"/>
  <c r="K351" i="2"/>
  <c r="L351" i="2"/>
  <c r="M351" i="2"/>
  <c r="N351" i="2"/>
  <c r="J352" i="2"/>
  <c r="K352" i="2"/>
  <c r="L352" i="2"/>
  <c r="M352" i="2"/>
  <c r="N352" i="2"/>
  <c r="J353" i="2"/>
  <c r="K353" i="2"/>
  <c r="L353" i="2"/>
  <c r="M353" i="2"/>
  <c r="N353" i="2"/>
  <c r="J354" i="2"/>
  <c r="K354" i="2"/>
  <c r="L354" i="2"/>
  <c r="M354" i="2"/>
  <c r="N354" i="2"/>
  <c r="J355" i="2"/>
  <c r="K355" i="2"/>
  <c r="L355" i="2"/>
  <c r="M355" i="2"/>
  <c r="N355" i="2"/>
  <c r="J356" i="2"/>
  <c r="K356" i="2"/>
  <c r="L356" i="2"/>
  <c r="M356" i="2"/>
  <c r="N356" i="2"/>
  <c r="J318" i="2"/>
  <c r="K318" i="2"/>
  <c r="L318" i="2"/>
  <c r="M318" i="2"/>
  <c r="N318" i="2"/>
  <c r="J319" i="2"/>
  <c r="K319" i="2"/>
  <c r="L319" i="2"/>
  <c r="M319" i="2"/>
  <c r="N319" i="2"/>
  <c r="J320" i="2"/>
  <c r="K320" i="2"/>
  <c r="L320" i="2"/>
  <c r="M320" i="2"/>
  <c r="N320" i="2"/>
  <c r="J321" i="2"/>
  <c r="K321" i="2"/>
  <c r="L321" i="2"/>
  <c r="M321" i="2"/>
  <c r="N321" i="2"/>
  <c r="J322" i="2"/>
  <c r="K322" i="2"/>
  <c r="L322" i="2"/>
  <c r="M322" i="2"/>
  <c r="N322" i="2"/>
  <c r="J323" i="2"/>
  <c r="K323" i="2"/>
  <c r="L323" i="2"/>
  <c r="M323" i="2"/>
  <c r="N323" i="2"/>
  <c r="J324" i="2"/>
  <c r="P324" i="2" s="1"/>
  <c r="K324" i="2"/>
  <c r="L324" i="2"/>
  <c r="M324" i="2"/>
  <c r="N324" i="2"/>
  <c r="J325" i="2"/>
  <c r="K325" i="2"/>
  <c r="L325" i="2"/>
  <c r="M325" i="2"/>
  <c r="N325" i="2"/>
  <c r="J326" i="2"/>
  <c r="K326" i="2"/>
  <c r="L326" i="2"/>
  <c r="M326" i="2"/>
  <c r="N326" i="2"/>
  <c r="J327" i="2"/>
  <c r="K327" i="2"/>
  <c r="L327" i="2"/>
  <c r="M327" i="2"/>
  <c r="N327" i="2"/>
  <c r="J328" i="2"/>
  <c r="K328" i="2"/>
  <c r="L328" i="2"/>
  <c r="M328" i="2"/>
  <c r="N328" i="2"/>
  <c r="J329" i="2"/>
  <c r="K329" i="2"/>
  <c r="L329" i="2"/>
  <c r="M329" i="2"/>
  <c r="N329" i="2"/>
  <c r="J330" i="2"/>
  <c r="K330" i="2"/>
  <c r="L330" i="2"/>
  <c r="M330" i="2"/>
  <c r="N330" i="2"/>
  <c r="J331" i="2"/>
  <c r="K331" i="2"/>
  <c r="L331" i="2"/>
  <c r="P331" i="2" s="1"/>
  <c r="M331" i="2"/>
  <c r="N331" i="2"/>
  <c r="J332" i="2"/>
  <c r="K332" i="2"/>
  <c r="L332" i="2"/>
  <c r="M332" i="2"/>
  <c r="N332" i="2"/>
  <c r="J333" i="2"/>
  <c r="K333" i="2"/>
  <c r="L333" i="2"/>
  <c r="M333" i="2"/>
  <c r="N333" i="2"/>
  <c r="J334" i="2"/>
  <c r="K334" i="2"/>
  <c r="L334" i="2"/>
  <c r="M334" i="2"/>
  <c r="N334" i="2"/>
  <c r="J335" i="2"/>
  <c r="K335" i="2"/>
  <c r="L335" i="2"/>
  <c r="M335" i="2"/>
  <c r="N335" i="2"/>
  <c r="J336" i="2"/>
  <c r="K336" i="2"/>
  <c r="L336" i="2"/>
  <c r="M336" i="2"/>
  <c r="N336" i="2"/>
  <c r="J337" i="2"/>
  <c r="K337" i="2"/>
  <c r="L337" i="2"/>
  <c r="M337" i="2"/>
  <c r="N337" i="2"/>
  <c r="J338" i="2"/>
  <c r="K338" i="2"/>
  <c r="P338" i="2" s="1"/>
  <c r="L338" i="2"/>
  <c r="M338" i="2"/>
  <c r="N338" i="2"/>
  <c r="J339" i="2"/>
  <c r="K339" i="2"/>
  <c r="L339" i="2"/>
  <c r="M339" i="2"/>
  <c r="N339" i="2"/>
  <c r="J340" i="2"/>
  <c r="K340" i="2"/>
  <c r="L340" i="2"/>
  <c r="M340" i="2"/>
  <c r="N340" i="2"/>
  <c r="J317" i="2"/>
  <c r="K317" i="2"/>
  <c r="L317" i="2"/>
  <c r="M317" i="2"/>
  <c r="N317" i="2"/>
  <c r="G317" i="2"/>
  <c r="J144" i="2"/>
  <c r="K144" i="2"/>
  <c r="L144" i="2"/>
  <c r="M144" i="2"/>
  <c r="N144" i="2"/>
  <c r="R202" i="2"/>
  <c r="Q285" i="2"/>
  <c r="P149" i="2"/>
  <c r="Q175" i="2"/>
  <c r="R178" i="2"/>
  <c r="P285" i="2"/>
  <c r="R304" i="2"/>
  <c r="R315" i="2"/>
  <c r="Q320" i="2"/>
  <c r="R334" i="2"/>
  <c r="Q343" i="2"/>
  <c r="P346" i="2"/>
  <c r="P354" i="2"/>
  <c r="R356" i="2"/>
  <c r="P360" i="2"/>
  <c r="Q361" i="2"/>
  <c r="R362" i="2"/>
  <c r="P364" i="2"/>
  <c r="Q365" i="2"/>
  <c r="R366" i="2"/>
  <c r="K5" i="6"/>
  <c r="P146" i="2"/>
  <c r="F337" i="5"/>
  <c r="P40" i="2"/>
  <c r="P39" i="2"/>
  <c r="P38" i="2"/>
  <c r="P37" i="2"/>
  <c r="P36" i="2"/>
  <c r="P35" i="2"/>
  <c r="P34" i="2"/>
  <c r="P33" i="2"/>
  <c r="P32" i="2"/>
  <c r="P31" i="2"/>
  <c r="P30" i="2"/>
  <c r="P29" i="2"/>
  <c r="P28" i="2"/>
  <c r="P27" i="2"/>
  <c r="P26" i="2"/>
  <c r="P25" i="2"/>
  <c r="P24" i="2"/>
  <c r="P23" i="2"/>
  <c r="P22" i="2"/>
  <c r="O22" i="2"/>
  <c r="P42" i="2"/>
  <c r="R23" i="2"/>
  <c r="R27" i="2"/>
  <c r="R31" i="2"/>
  <c r="R35" i="2"/>
  <c r="R39" i="2"/>
  <c r="R34" i="2"/>
  <c r="R38" i="2"/>
  <c r="R24" i="2"/>
  <c r="R28" i="2"/>
  <c r="R32" i="2"/>
  <c r="R36" i="2"/>
  <c r="R40" i="2"/>
  <c r="R30" i="2"/>
  <c r="R25" i="2"/>
  <c r="R29" i="2"/>
  <c r="R33" i="2"/>
  <c r="R37" i="2"/>
  <c r="R26" i="2"/>
  <c r="R22" i="2"/>
  <c r="Q23" i="2"/>
  <c r="Q27" i="2"/>
  <c r="Q31" i="2"/>
  <c r="Q35" i="2"/>
  <c r="Q39" i="2"/>
  <c r="Q30" i="2"/>
  <c r="Q24" i="2"/>
  <c r="Q28" i="2"/>
  <c r="Q32" i="2"/>
  <c r="Q36" i="2"/>
  <c r="Q34" i="2"/>
  <c r="Q25" i="2"/>
  <c r="Q29" i="2"/>
  <c r="Q33" i="2"/>
  <c r="Q37" i="2"/>
  <c r="Q26" i="2"/>
  <c r="Q38" i="2"/>
  <c r="Q22" i="2"/>
  <c r="O40" i="2"/>
  <c r="O24" i="2"/>
  <c r="O28" i="2"/>
  <c r="O32" i="2"/>
  <c r="O36" i="2"/>
  <c r="O25" i="2"/>
  <c r="O29" i="2"/>
  <c r="O33" i="2"/>
  <c r="O37" i="2"/>
  <c r="O26" i="2"/>
  <c r="O30" i="2"/>
  <c r="O34" i="2"/>
  <c r="O38" i="2"/>
  <c r="O27" i="2"/>
  <c r="O31" i="2"/>
  <c r="O35" i="2"/>
  <c r="O39" i="2"/>
  <c r="O23" i="2"/>
  <c r="J27" i="2" l="1"/>
  <c r="J31" i="2"/>
  <c r="J35" i="2"/>
  <c r="L36" i="2"/>
  <c r="J28" i="2"/>
  <c r="J32" i="2"/>
  <c r="J39" i="2"/>
  <c r="L38" i="2"/>
  <c r="L34" i="2"/>
  <c r="L30" i="2"/>
  <c r="J26" i="2"/>
  <c r="L26" i="2"/>
  <c r="J25" i="2"/>
  <c r="L23" i="2"/>
  <c r="M23" i="2" s="1"/>
  <c r="M24" i="2" s="1"/>
  <c r="M25" i="2" s="1"/>
  <c r="M26" i="2" s="1"/>
  <c r="M27" i="2" s="1"/>
  <c r="M28" i="2" s="1"/>
  <c r="M29" i="2" s="1"/>
  <c r="M30" i="2" s="1"/>
  <c r="M31" i="2" s="1"/>
  <c r="M32" i="2" s="1"/>
  <c r="M33" i="2" s="1"/>
  <c r="M34" i="2" s="1"/>
  <c r="M35" i="2" s="1"/>
  <c r="J40" i="2"/>
  <c r="K40" i="2" s="1"/>
  <c r="Q340" i="2"/>
  <c r="R337" i="2"/>
  <c r="P334" i="2"/>
  <c r="P332" i="2"/>
  <c r="R330" i="2"/>
  <c r="Q348" i="2"/>
  <c r="Q248" i="2"/>
  <c r="P200" i="2"/>
  <c r="R340" i="2"/>
  <c r="R318" i="2"/>
  <c r="P307" i="2"/>
  <c r="Q356" i="2"/>
  <c r="R353" i="2"/>
  <c r="Q252" i="2"/>
  <c r="Q224" i="2"/>
  <c r="R188" i="2"/>
  <c r="Q327" i="2"/>
  <c r="Q324" i="2"/>
  <c r="R324" i="2"/>
  <c r="R320" i="2"/>
  <c r="P304" i="2"/>
  <c r="Q288" i="2"/>
  <c r="P288" i="2"/>
  <c r="Q216" i="2"/>
  <c r="R212" i="2"/>
  <c r="P168" i="2"/>
  <c r="P164" i="2"/>
  <c r="P160" i="2"/>
  <c r="P156" i="2"/>
  <c r="P152" i="2"/>
  <c r="R152" i="2"/>
  <c r="Q148" i="2"/>
  <c r="R355" i="2"/>
  <c r="R347" i="2"/>
  <c r="P308" i="2"/>
  <c r="P280" i="2"/>
  <c r="Q280" i="2"/>
  <c r="Q272" i="2"/>
  <c r="R268" i="2"/>
  <c r="Q268" i="2"/>
  <c r="P264" i="2"/>
  <c r="P256" i="2"/>
  <c r="Q323" i="2"/>
  <c r="R311" i="2"/>
  <c r="Q304" i="2"/>
  <c r="Q338" i="2"/>
  <c r="R338" i="2"/>
  <c r="Q334" i="2"/>
  <c r="Q326" i="2"/>
  <c r="P326" i="2"/>
  <c r="R326" i="2"/>
  <c r="Q322" i="2"/>
  <c r="R322" i="2"/>
  <c r="R319" i="2"/>
  <c r="P319" i="2"/>
  <c r="Q319" i="2"/>
  <c r="P356" i="2"/>
  <c r="Q354" i="2"/>
  <c r="R354" i="2"/>
  <c r="P349" i="2"/>
  <c r="Q349" i="2"/>
  <c r="P344" i="2"/>
  <c r="Q342" i="2"/>
  <c r="R342" i="2"/>
  <c r="P359" i="2"/>
  <c r="R358" i="2"/>
  <c r="Q357" i="2"/>
  <c r="R314" i="2"/>
  <c r="Q314" i="2"/>
  <c r="P311" i="2"/>
  <c r="Q311" i="2"/>
  <c r="R310" i="2"/>
  <c r="P305" i="2"/>
  <c r="Q305" i="2"/>
  <c r="R305" i="2"/>
  <c r="R303" i="2"/>
  <c r="Q302" i="2"/>
  <c r="R298" i="2"/>
  <c r="Q298" i="2"/>
  <c r="P293" i="2"/>
  <c r="R293" i="2"/>
  <c r="R289" i="2"/>
  <c r="P289" i="2"/>
  <c r="R285" i="2"/>
  <c r="Q277" i="2"/>
  <c r="P277" i="2"/>
  <c r="Q263" i="2"/>
  <c r="P241" i="2"/>
  <c r="P217" i="2"/>
  <c r="P161" i="2"/>
  <c r="P151" i="2"/>
  <c r="R336" i="2"/>
  <c r="R351" i="2"/>
  <c r="P312" i="2"/>
  <c r="R312" i="2"/>
  <c r="R292" i="2"/>
  <c r="Q292" i="2"/>
  <c r="Q276" i="2"/>
  <c r="R276" i="2"/>
  <c r="R196" i="2"/>
  <c r="R339" i="2"/>
  <c r="R331" i="2"/>
  <c r="Q331" i="2"/>
  <c r="P329" i="2"/>
  <c r="R329" i="2"/>
  <c r="P325" i="2"/>
  <c r="R323" i="2"/>
  <c r="P323" i="2"/>
  <c r="P352" i="2"/>
  <c r="Q350" i="2"/>
  <c r="R350" i="2"/>
  <c r="Q346" i="2"/>
  <c r="R346" i="2"/>
  <c r="P341" i="2"/>
  <c r="Q341" i="2"/>
  <c r="Q313" i="2"/>
  <c r="P313" i="2"/>
  <c r="Q309" i="2"/>
  <c r="P309" i="2"/>
  <c r="R309" i="2"/>
  <c r="R306" i="2"/>
  <c r="P306" i="2"/>
  <c r="R297" i="2"/>
  <c r="P297" i="2"/>
  <c r="Q295" i="2"/>
  <c r="Q290" i="2"/>
  <c r="Q286" i="2"/>
  <c r="Q278" i="2"/>
  <c r="R274" i="2"/>
  <c r="Q238" i="2"/>
  <c r="R219" i="2"/>
  <c r="P185" i="2"/>
  <c r="R352" i="2"/>
  <c r="Q347" i="2"/>
  <c r="R344" i="2"/>
  <c r="P342" i="2"/>
  <c r="Q339" i="2"/>
  <c r="Q336" i="2"/>
  <c r="R332" i="2"/>
  <c r="Q329" i="2"/>
  <c r="R325" i="2"/>
  <c r="P322" i="2"/>
  <c r="P314" i="2"/>
  <c r="Q310" i="2"/>
  <c r="R295" i="2"/>
  <c r="R251" i="2"/>
  <c r="P340" i="2"/>
  <c r="P328" i="2"/>
  <c r="Q328" i="2"/>
  <c r="R343" i="2"/>
  <c r="P316" i="2"/>
  <c r="Q316" i="2"/>
  <c r="R316" i="2"/>
  <c r="Q300" i="2"/>
  <c r="R300" i="2"/>
  <c r="R284" i="2"/>
  <c r="Q240" i="2"/>
  <c r="P351" i="2"/>
  <c r="P343" i="2"/>
  <c r="P327" i="2"/>
  <c r="P320" i="2"/>
  <c r="Q308" i="2"/>
  <c r="P337" i="2"/>
  <c r="Q337" i="2"/>
  <c r="R335" i="2"/>
  <c r="P335" i="2"/>
  <c r="Q335" i="2"/>
  <c r="P333" i="2"/>
  <c r="Q333" i="2"/>
  <c r="R333" i="2"/>
  <c r="Q330" i="2"/>
  <c r="P330" i="2"/>
  <c r="R327" i="2"/>
  <c r="P321" i="2"/>
  <c r="Q321" i="2"/>
  <c r="Q318" i="2"/>
  <c r="P353" i="2"/>
  <c r="Q353" i="2"/>
  <c r="P348" i="2"/>
  <c r="P345" i="2"/>
  <c r="Q345" i="2"/>
  <c r="P315" i="2"/>
  <c r="Q307" i="2"/>
  <c r="R307" i="2"/>
  <c r="Q301" i="2"/>
  <c r="P301" i="2"/>
  <c r="R299" i="2"/>
  <c r="R291" i="2"/>
  <c r="R287" i="2"/>
  <c r="Q287" i="2"/>
  <c r="Q282" i="2"/>
  <c r="P281" i="2"/>
  <c r="R281" i="2"/>
  <c r="P279" i="2"/>
  <c r="R279" i="2"/>
  <c r="Q245" i="2"/>
  <c r="P227" i="2"/>
  <c r="Q355" i="2"/>
  <c r="P350" i="2"/>
  <c r="P355" i="2"/>
  <c r="Q352" i="2"/>
  <c r="R349" i="2"/>
  <c r="P347" i="2"/>
  <c r="Q344" i="2"/>
  <c r="R341" i="2"/>
  <c r="P339" i="2"/>
  <c r="P336" i="2"/>
  <c r="Q332" i="2"/>
  <c r="R328" i="2"/>
  <c r="Q325" i="2"/>
  <c r="R321" i="2"/>
  <c r="P318" i="2"/>
  <c r="R313" i="2"/>
  <c r="P310" i="2"/>
  <c r="Q306" i="2"/>
  <c r="Q294" i="2"/>
  <c r="R301" i="2"/>
  <c r="R290" i="2"/>
  <c r="R277" i="2"/>
  <c r="R271" i="2"/>
  <c r="R269" i="2"/>
  <c r="Q266" i="2"/>
  <c r="P265" i="2"/>
  <c r="R261" i="2"/>
  <c r="P261" i="2"/>
  <c r="R258" i="2"/>
  <c r="P253" i="2"/>
  <c r="Q249" i="2"/>
  <c r="P235" i="2"/>
  <c r="R235" i="2"/>
  <c r="P225" i="2"/>
  <c r="Q221" i="2"/>
  <c r="Q213" i="2"/>
  <c r="Q206" i="2"/>
  <c r="R195" i="2"/>
  <c r="Q182" i="2"/>
  <c r="R171" i="2"/>
  <c r="P157" i="2"/>
  <c r="P269" i="2"/>
  <c r="Q258" i="2"/>
  <c r="P193" i="2"/>
  <c r="Q269" i="2"/>
  <c r="R275" i="2"/>
  <c r="R273" i="2"/>
  <c r="Q270" i="2"/>
  <c r="Q267" i="2"/>
  <c r="R259" i="2"/>
  <c r="Q257" i="2"/>
  <c r="R255" i="2"/>
  <c r="Q254" i="2"/>
  <c r="P254" i="2"/>
  <c r="Q246" i="2"/>
  <c r="R243" i="2"/>
  <c r="Q241" i="2"/>
  <c r="P233" i="2"/>
  <c r="Q229" i="2"/>
  <c r="Q222" i="2"/>
  <c r="Q214" i="2"/>
  <c r="R210" i="2"/>
  <c r="Q205" i="2"/>
  <c r="P186" i="2"/>
  <c r="Q181" i="2"/>
  <c r="P178" i="2"/>
  <c r="Q167" i="2"/>
  <c r="P165" i="2"/>
  <c r="Q165" i="2"/>
  <c r="R267" i="2"/>
  <c r="P257" i="2"/>
  <c r="Q189" i="2"/>
  <c r="P243" i="2"/>
  <c r="Q225" i="2"/>
  <c r="P210" i="2"/>
  <c r="R367" i="2"/>
  <c r="R359" i="2"/>
  <c r="Q362" i="2"/>
  <c r="Q359" i="2"/>
  <c r="Q366" i="2"/>
  <c r="R363" i="2"/>
  <c r="Q358" i="2"/>
  <c r="R364" i="2"/>
  <c r="R360" i="2"/>
  <c r="R357" i="2"/>
  <c r="R317" i="2"/>
  <c r="Q317" i="2"/>
  <c r="P317" i="2"/>
  <c r="P250" i="2"/>
  <c r="R250" i="2"/>
  <c r="P246" i="2"/>
  <c r="R246" i="2"/>
  <c r="P238" i="2"/>
  <c r="R238" i="2"/>
  <c r="Q233" i="2"/>
  <c r="R232" i="2"/>
  <c r="P232" i="2"/>
  <c r="P230" i="2"/>
  <c r="R230" i="2"/>
  <c r="R228" i="2"/>
  <c r="P228" i="2"/>
  <c r="P226" i="2"/>
  <c r="R226" i="2"/>
  <c r="R220" i="2"/>
  <c r="P220" i="2"/>
  <c r="P214" i="2"/>
  <c r="R214" i="2"/>
  <c r="R209" i="2"/>
  <c r="Q209" i="2"/>
  <c r="P207" i="2"/>
  <c r="R207" i="2"/>
  <c r="R201" i="2"/>
  <c r="Q201" i="2"/>
  <c r="P198" i="2"/>
  <c r="R198" i="2"/>
  <c r="Q192" i="2"/>
  <c r="R192" i="2"/>
  <c r="R190" i="2"/>
  <c r="P190" i="2"/>
  <c r="Q186" i="2"/>
  <c r="P183" i="2"/>
  <c r="R183" i="2"/>
  <c r="P179" i="2"/>
  <c r="Q179" i="2"/>
  <c r="Q176" i="2"/>
  <c r="R176" i="2"/>
  <c r="R173" i="2"/>
  <c r="P173" i="2"/>
  <c r="R169" i="2"/>
  <c r="Q169" i="2"/>
  <c r="P166" i="2"/>
  <c r="R166" i="2"/>
  <c r="R162" i="2"/>
  <c r="Q162" i="2"/>
  <c r="R161" i="2"/>
  <c r="P159" i="2"/>
  <c r="R159" i="2"/>
  <c r="Q158" i="2"/>
  <c r="R158" i="2"/>
  <c r="R157" i="2"/>
  <c r="R155" i="2"/>
  <c r="Q155" i="2"/>
  <c r="Q154" i="2"/>
  <c r="P154" i="2"/>
  <c r="Q153" i="2"/>
  <c r="R153" i="2"/>
  <c r="Q151" i="2"/>
  <c r="P150" i="2"/>
  <c r="Q149" i="2"/>
  <c r="R148" i="2"/>
  <c r="T150" i="2"/>
  <c r="T146" i="2"/>
  <c r="T148" i="2"/>
  <c r="R149" i="2"/>
  <c r="P302" i="2"/>
  <c r="Q299" i="2"/>
  <c r="P298" i="2"/>
  <c r="R296" i="2"/>
  <c r="P294" i="2"/>
  <c r="Q291" i="2"/>
  <c r="P290" i="2"/>
  <c r="R288" i="2"/>
  <c r="P286" i="2"/>
  <c r="Q283" i="2"/>
  <c r="P282" i="2"/>
  <c r="R280" i="2"/>
  <c r="Q279" i="2"/>
  <c r="P278" i="2"/>
  <c r="Q275" i="2"/>
  <c r="P274" i="2"/>
  <c r="R272" i="2"/>
  <c r="Q271" i="2"/>
  <c r="P270" i="2"/>
  <c r="P266" i="2"/>
  <c r="R264" i="2"/>
  <c r="P262" i="2"/>
  <c r="R260" i="2"/>
  <c r="Q259" i="2"/>
  <c r="P258" i="2"/>
  <c r="R256" i="2"/>
  <c r="Q255" i="2"/>
  <c r="R253" i="2"/>
  <c r="R245" i="2"/>
  <c r="R237" i="2"/>
  <c r="Q232" i="2"/>
  <c r="R229" i="2"/>
  <c r="R221" i="2"/>
  <c r="P192" i="2"/>
  <c r="R156" i="2"/>
  <c r="P162" i="2"/>
  <c r="R147" i="2"/>
  <c r="Q251" i="2"/>
  <c r="R248" i="2"/>
  <c r="P248" i="2"/>
  <c r="Q247" i="2"/>
  <c r="R244" i="2"/>
  <c r="P244" i="2"/>
  <c r="Q243" i="2"/>
  <c r="R240" i="2"/>
  <c r="P240" i="2"/>
  <c r="P234" i="2"/>
  <c r="R234" i="2"/>
  <c r="Q231" i="2"/>
  <c r="Q223" i="2"/>
  <c r="P222" i="2"/>
  <c r="R222" i="2"/>
  <c r="P218" i="2"/>
  <c r="R218" i="2"/>
  <c r="R213" i="2"/>
  <c r="P213" i="2"/>
  <c r="Q210" i="2"/>
  <c r="Q208" i="2"/>
  <c r="R208" i="2"/>
  <c r="R206" i="2"/>
  <c r="P206" i="2"/>
  <c r="Q204" i="2"/>
  <c r="P204" i="2"/>
  <c r="P203" i="2"/>
  <c r="Q203" i="2"/>
  <c r="R197" i="2"/>
  <c r="P197" i="2"/>
  <c r="P195" i="2"/>
  <c r="Q195" i="2"/>
  <c r="R193" i="2"/>
  <c r="Q193" i="2"/>
  <c r="P191" i="2"/>
  <c r="R191" i="2"/>
  <c r="R189" i="2"/>
  <c r="P189" i="2"/>
  <c r="Q188" i="2"/>
  <c r="P188" i="2"/>
  <c r="R185" i="2"/>
  <c r="Q185" i="2"/>
  <c r="Q184" i="2"/>
  <c r="R184" i="2"/>
  <c r="P182" i="2"/>
  <c r="R182" i="2"/>
  <c r="Q180" i="2"/>
  <c r="P180" i="2"/>
  <c r="R177" i="2"/>
  <c r="Q177" i="2"/>
  <c r="P175" i="2"/>
  <c r="R175" i="2"/>
  <c r="Q172" i="2"/>
  <c r="P172" i="2"/>
  <c r="P171" i="2"/>
  <c r="Q171" i="2"/>
  <c r="Q168" i="2"/>
  <c r="R168" i="2"/>
  <c r="P167" i="2"/>
  <c r="R167" i="2"/>
  <c r="P163" i="2"/>
  <c r="P299" i="2"/>
  <c r="Q296" i="2"/>
  <c r="P287" i="2"/>
  <c r="Q264" i="2"/>
  <c r="Q256" i="2"/>
  <c r="P245" i="2"/>
  <c r="Q234" i="2"/>
  <c r="P229" i="2"/>
  <c r="R223" i="2"/>
  <c r="Q218" i="2"/>
  <c r="Q198" i="2"/>
  <c r="Q191" i="2"/>
  <c r="R180" i="2"/>
  <c r="Q173" i="2"/>
  <c r="Q253" i="2"/>
  <c r="R252" i="2"/>
  <c r="P252" i="2"/>
  <c r="P242" i="2"/>
  <c r="R242" i="2"/>
  <c r="Q239" i="2"/>
  <c r="R236" i="2"/>
  <c r="P236" i="2"/>
  <c r="Q235" i="2"/>
  <c r="Q227" i="2"/>
  <c r="R224" i="2"/>
  <c r="P224" i="2"/>
  <c r="Q219" i="2"/>
  <c r="R216" i="2"/>
  <c r="P216" i="2"/>
  <c r="Q215" i="2"/>
  <c r="Q212" i="2"/>
  <c r="P212" i="2"/>
  <c r="P211" i="2"/>
  <c r="Q211" i="2"/>
  <c r="R205" i="2"/>
  <c r="P205" i="2"/>
  <c r="Q202" i="2"/>
  <c r="Q200" i="2"/>
  <c r="R200" i="2"/>
  <c r="P199" i="2"/>
  <c r="R199" i="2"/>
  <c r="Q196" i="2"/>
  <c r="P196" i="2"/>
  <c r="Q194" i="2"/>
  <c r="P187" i="2"/>
  <c r="Q187" i="2"/>
  <c r="R181" i="2"/>
  <c r="P181" i="2"/>
  <c r="Q178" i="2"/>
  <c r="R174" i="2"/>
  <c r="P174" i="2"/>
  <c r="Q170" i="2"/>
  <c r="P295" i="2"/>
  <c r="P291" i="2"/>
  <c r="P283" i="2"/>
  <c r="P275" i="2"/>
  <c r="P267" i="2"/>
  <c r="P263" i="2"/>
  <c r="Q260" i="2"/>
  <c r="R257" i="2"/>
  <c r="P255" i="2"/>
  <c r="Q250" i="2"/>
  <c r="R247" i="2"/>
  <c r="Q242" i="2"/>
  <c r="P237" i="2"/>
  <c r="R231" i="2"/>
  <c r="Q226" i="2"/>
  <c r="P221" i="2"/>
  <c r="R215" i="2"/>
  <c r="P209" i="2"/>
  <c r="P202" i="2"/>
  <c r="R194" i="2"/>
  <c r="R187" i="2"/>
  <c r="P184" i="2"/>
  <c r="P177" i="2"/>
  <c r="P170" i="2"/>
  <c r="Q166" i="2"/>
  <c r="Q161" i="2"/>
  <c r="Q147" i="2"/>
  <c r="R302" i="2"/>
  <c r="P300" i="2"/>
  <c r="Q297" i="2"/>
  <c r="R294" i="2"/>
  <c r="Q293" i="2"/>
  <c r="P292" i="2"/>
  <c r="Q289" i="2"/>
  <c r="R286" i="2"/>
  <c r="P284" i="2"/>
  <c r="R282" i="2"/>
  <c r="Q281" i="2"/>
  <c r="R278" i="2"/>
  <c r="P276" i="2"/>
  <c r="Q273" i="2"/>
  <c r="P272" i="2"/>
  <c r="R270" i="2"/>
  <c r="P268" i="2"/>
  <c r="Q265" i="2"/>
  <c r="R262" i="2"/>
  <c r="Q261" i="2"/>
  <c r="R254" i="2"/>
  <c r="R249" i="2"/>
  <c r="P247" i="2"/>
  <c r="Q244" i="2"/>
  <c r="R241" i="2"/>
  <c r="P239" i="2"/>
  <c r="Q236" i="2"/>
  <c r="R233" i="2"/>
  <c r="P231" i="2"/>
  <c r="Q228" i="2"/>
  <c r="R225" i="2"/>
  <c r="P223" i="2"/>
  <c r="Q220" i="2"/>
  <c r="R217" i="2"/>
  <c r="P215" i="2"/>
  <c r="R211" i="2"/>
  <c r="P208" i="2"/>
  <c r="R204" i="2"/>
  <c r="P201" i="2"/>
  <c r="Q197" i="2"/>
  <c r="P194" i="2"/>
  <c r="Q190" i="2"/>
  <c r="R186" i="2"/>
  <c r="Q183" i="2"/>
  <c r="R179" i="2"/>
  <c r="P176" i="2"/>
  <c r="R172" i="2"/>
  <c r="P169" i="2"/>
  <c r="R163" i="2"/>
  <c r="P158" i="2"/>
  <c r="R150" i="2"/>
  <c r="Q303" i="2"/>
  <c r="P303" i="2"/>
  <c r="Q146" i="2"/>
  <c r="P147" i="2"/>
  <c r="P148" i="2"/>
  <c r="Q163" i="2"/>
  <c r="R160" i="2"/>
  <c r="P155" i="2"/>
  <c r="Q152" i="2"/>
  <c r="R146" i="2"/>
  <c r="Q150" i="2"/>
  <c r="R154" i="2"/>
  <c r="R164" i="2"/>
  <c r="Q159" i="2"/>
  <c r="Q156" i="2"/>
  <c r="R151" i="2"/>
  <c r="Q164" i="2"/>
  <c r="Q160" i="2"/>
  <c r="Q157" i="2"/>
  <c r="P153" i="2"/>
  <c r="R165" i="2"/>
  <c r="M36" i="2" l="1"/>
  <c r="M37" i="2" s="1"/>
  <c r="M38" i="2" s="1"/>
  <c r="M39" i="2" s="1"/>
  <c r="M40" i="2" s="1"/>
  <c r="K42" i="2" s="1"/>
  <c r="K11" i="2" s="1"/>
  <c r="K6" i="1" l="1"/>
  <c r="G8" i="1"/>
  <c r="G7" i="1"/>
  <c r="A15" i="32"/>
  <c r="A14" i="32"/>
  <c r="A6" i="32"/>
  <c r="A5" i="32"/>
  <c r="A4" i="32"/>
  <c r="A3" i="32"/>
  <c r="A2" i="32"/>
  <c r="D1" i="11"/>
  <c r="E1" i="11" s="1"/>
  <c r="D1" i="9"/>
  <c r="K5" i="9" s="1"/>
  <c r="D1" i="4"/>
  <c r="K5" i="4" s="1"/>
  <c r="E12" i="31"/>
  <c r="D12" i="31"/>
  <c r="K9" i="31"/>
  <c r="K8" i="31"/>
  <c r="K7" i="31"/>
  <c r="K6" i="31"/>
  <c r="K4" i="31"/>
  <c r="K3" i="31"/>
  <c r="K2" i="31"/>
  <c r="D1" i="31"/>
  <c r="K5" i="31" s="1"/>
  <c r="E12" i="30"/>
  <c r="D12" i="30"/>
  <c r="K9" i="30"/>
  <c r="K8" i="30"/>
  <c r="K7" i="30"/>
  <c r="K6" i="30"/>
  <c r="K4" i="30"/>
  <c r="K3" i="30"/>
  <c r="K2" i="30"/>
  <c r="D1" i="30"/>
  <c r="K5" i="30" s="1"/>
  <c r="E12" i="29"/>
  <c r="D12" i="29"/>
  <c r="K9" i="29"/>
  <c r="K8" i="29"/>
  <c r="K7" i="29"/>
  <c r="K6" i="29"/>
  <c r="K4" i="29"/>
  <c r="K3" i="29"/>
  <c r="K2" i="29"/>
  <c r="D1" i="29"/>
  <c r="K5" i="29" s="1"/>
  <c r="E12" i="28"/>
  <c r="D12" i="28"/>
  <c r="K9" i="28"/>
  <c r="K8" i="28"/>
  <c r="K7" i="28"/>
  <c r="K6" i="28"/>
  <c r="K4" i="28"/>
  <c r="K3" i="28"/>
  <c r="K2" i="28"/>
  <c r="D1" i="28"/>
  <c r="K5" i="28" s="1"/>
  <c r="E12" i="27"/>
  <c r="D12" i="27"/>
  <c r="K9" i="27"/>
  <c r="K8" i="27"/>
  <c r="K7" i="27"/>
  <c r="K6" i="27"/>
  <c r="K4" i="27"/>
  <c r="K3" i="27"/>
  <c r="K2" i="27"/>
  <c r="D1" i="27"/>
  <c r="K5" i="27" s="1"/>
  <c r="E12" i="26"/>
  <c r="D12" i="26"/>
  <c r="K9" i="26"/>
  <c r="K8" i="26"/>
  <c r="K7" i="26"/>
  <c r="K6" i="26"/>
  <c r="K4" i="26"/>
  <c r="K3" i="26"/>
  <c r="K2" i="26"/>
  <c r="D1" i="26"/>
  <c r="K5" i="26" s="1"/>
  <c r="E12" i="25"/>
  <c r="D12" i="25"/>
  <c r="K9" i="25"/>
  <c r="K8" i="25"/>
  <c r="K7" i="25"/>
  <c r="K6" i="25"/>
  <c r="K4" i="25"/>
  <c r="K3" i="25"/>
  <c r="K2" i="25"/>
  <c r="D1" i="25"/>
  <c r="K5" i="25" s="1"/>
  <c r="E12" i="24"/>
  <c r="D12" i="24"/>
  <c r="K9" i="24"/>
  <c r="K8" i="24"/>
  <c r="K7" i="24"/>
  <c r="K6" i="24"/>
  <c r="K4" i="24"/>
  <c r="K3" i="24"/>
  <c r="K2" i="24"/>
  <c r="D1" i="24"/>
  <c r="K5" i="24" s="1"/>
  <c r="E12" i="23"/>
  <c r="D12" i="23"/>
  <c r="K9" i="23"/>
  <c r="K8" i="23"/>
  <c r="K7" i="23"/>
  <c r="K6" i="23"/>
  <c r="K4" i="23"/>
  <c r="K3" i="23"/>
  <c r="K2" i="23"/>
  <c r="D1" i="23"/>
  <c r="K5" i="23" s="1"/>
  <c r="E12" i="22"/>
  <c r="D12" i="22"/>
  <c r="K9" i="22"/>
  <c r="K8" i="22"/>
  <c r="K7" i="22"/>
  <c r="K6" i="22"/>
  <c r="K4" i="22"/>
  <c r="K3" i="22"/>
  <c r="K2" i="22"/>
  <c r="D1" i="22"/>
  <c r="K5" i="22" s="1"/>
  <c r="E12" i="21"/>
  <c r="D12" i="21"/>
  <c r="K9" i="21"/>
  <c r="K8" i="21"/>
  <c r="K7" i="21"/>
  <c r="K6" i="21"/>
  <c r="K4" i="21"/>
  <c r="K3" i="21"/>
  <c r="K2" i="21"/>
  <c r="D1" i="21"/>
  <c r="K5" i="21" s="1"/>
  <c r="E12" i="20"/>
  <c r="D12" i="20"/>
  <c r="K9" i="20"/>
  <c r="K8" i="20"/>
  <c r="K7" i="20"/>
  <c r="K6" i="20"/>
  <c r="K4" i="20"/>
  <c r="K3" i="20"/>
  <c r="K2" i="20"/>
  <c r="D1" i="20"/>
  <c r="K5" i="20" s="1"/>
  <c r="E12" i="19"/>
  <c r="D12" i="19"/>
  <c r="K9" i="19"/>
  <c r="K8" i="19"/>
  <c r="K7" i="19"/>
  <c r="K6" i="19"/>
  <c r="K4" i="19"/>
  <c r="K3" i="19"/>
  <c r="K2" i="19"/>
  <c r="D1" i="19"/>
  <c r="K5" i="19" s="1"/>
  <c r="E12" i="18"/>
  <c r="D12" i="18"/>
  <c r="K9" i="18"/>
  <c r="K8" i="18"/>
  <c r="K7" i="18"/>
  <c r="K6" i="18"/>
  <c r="K4" i="18"/>
  <c r="K3" i="18"/>
  <c r="K2" i="18"/>
  <c r="D1" i="18"/>
  <c r="K5" i="18" s="1"/>
  <c r="E12" i="17"/>
  <c r="D12" i="17"/>
  <c r="K9" i="17"/>
  <c r="K8" i="17"/>
  <c r="K7" i="17"/>
  <c r="K6" i="17"/>
  <c r="K4" i="17"/>
  <c r="K3" i="17"/>
  <c r="K2" i="17"/>
  <c r="D1" i="17"/>
  <c r="K5" i="17" s="1"/>
  <c r="E12" i="16"/>
  <c r="D12" i="16"/>
  <c r="K9" i="16"/>
  <c r="K8" i="16"/>
  <c r="K7" i="16"/>
  <c r="K6" i="16"/>
  <c r="K4" i="16"/>
  <c r="K3" i="16"/>
  <c r="K2" i="16"/>
  <c r="D1" i="16"/>
  <c r="K5" i="16" s="1"/>
  <c r="E12" i="15"/>
  <c r="D12" i="15"/>
  <c r="K9" i="15"/>
  <c r="K8" i="15"/>
  <c r="K7" i="15"/>
  <c r="K6" i="15"/>
  <c r="K4" i="15"/>
  <c r="K3" i="15"/>
  <c r="K2" i="15"/>
  <c r="D1" i="15"/>
  <c r="K5" i="15" s="1"/>
  <c r="E12" i="14"/>
  <c r="D12" i="14"/>
  <c r="K9" i="14"/>
  <c r="K8" i="14"/>
  <c r="K7" i="14"/>
  <c r="K6" i="14"/>
  <c r="K4" i="14"/>
  <c r="K3" i="14"/>
  <c r="K2" i="14"/>
  <c r="D1" i="14"/>
  <c r="K5" i="14" s="1"/>
  <c r="E12" i="13"/>
  <c r="D12" i="13"/>
  <c r="K9" i="13"/>
  <c r="K8" i="13"/>
  <c r="K7" i="13"/>
  <c r="K6" i="13"/>
  <c r="K4" i="13"/>
  <c r="K3" i="13"/>
  <c r="K2" i="13"/>
  <c r="D1" i="13"/>
  <c r="K5" i="13" s="1"/>
  <c r="E12" i="12"/>
  <c r="D12" i="12"/>
  <c r="K9" i="12"/>
  <c r="K8" i="12"/>
  <c r="K7" i="12"/>
  <c r="K6" i="12"/>
  <c r="K4" i="12"/>
  <c r="K3" i="12"/>
  <c r="K2" i="12"/>
  <c r="D1" i="12"/>
  <c r="K5" i="12" s="1"/>
  <c r="E12" i="11"/>
  <c r="D12" i="11"/>
  <c r="K9" i="11"/>
  <c r="K8" i="11"/>
  <c r="K7" i="11"/>
  <c r="K6" i="11"/>
  <c r="K4" i="11"/>
  <c r="K3" i="11"/>
  <c r="K2" i="11"/>
  <c r="E12" i="10"/>
  <c r="D12" i="10"/>
  <c r="K9" i="10"/>
  <c r="K8" i="10"/>
  <c r="K7" i="10"/>
  <c r="K6" i="10"/>
  <c r="K4" i="10"/>
  <c r="K3" i="10"/>
  <c r="K2" i="10"/>
  <c r="D1" i="10"/>
  <c r="K5" i="10" s="1"/>
  <c r="E12" i="9"/>
  <c r="D12" i="9"/>
  <c r="K9" i="9"/>
  <c r="K8" i="9"/>
  <c r="K7" i="9"/>
  <c r="K6" i="9"/>
  <c r="K4" i="9"/>
  <c r="K3" i="9"/>
  <c r="K2" i="9"/>
  <c r="E12" i="8"/>
  <c r="D12" i="8"/>
  <c r="K9" i="8"/>
  <c r="K8" i="8"/>
  <c r="K7" i="8"/>
  <c r="K6" i="8"/>
  <c r="K4" i="8"/>
  <c r="K3" i="8"/>
  <c r="K2" i="8"/>
  <c r="D1" i="8"/>
  <c r="K5" i="8" s="1"/>
  <c r="E12" i="7"/>
  <c r="D12" i="7"/>
  <c r="K9" i="7"/>
  <c r="K8" i="7"/>
  <c r="K7" i="7"/>
  <c r="K6" i="7"/>
  <c r="K4" i="7"/>
  <c r="K3" i="7"/>
  <c r="K2" i="7"/>
  <c r="D1" i="7"/>
  <c r="K5" i="7" s="1"/>
  <c r="E12" i="6"/>
  <c r="D12" i="6"/>
  <c r="K9" i="6"/>
  <c r="K8" i="6"/>
  <c r="K7" i="6"/>
  <c r="K6" i="6"/>
  <c r="K4" i="6"/>
  <c r="K3" i="6"/>
  <c r="K2" i="6"/>
  <c r="D1" i="6"/>
  <c r="E12" i="5"/>
  <c r="D12" i="5"/>
  <c r="K9" i="5"/>
  <c r="K8" i="5"/>
  <c r="K7" i="5"/>
  <c r="K6" i="5"/>
  <c r="K4" i="5"/>
  <c r="K3" i="5"/>
  <c r="K2" i="5"/>
  <c r="D1" i="5"/>
  <c r="K5" i="5" s="1"/>
  <c r="E12" i="4"/>
  <c r="D12" i="4"/>
  <c r="K9" i="4"/>
  <c r="K8" i="4"/>
  <c r="K7" i="4"/>
  <c r="K6" i="4"/>
  <c r="K4" i="4"/>
  <c r="K3" i="4"/>
  <c r="K2" i="4"/>
  <c r="E12" i="3"/>
  <c r="D12" i="3"/>
  <c r="K9" i="3"/>
  <c r="K8" i="3"/>
  <c r="K7" i="3"/>
  <c r="K6" i="3"/>
  <c r="K4" i="3"/>
  <c r="K3" i="3"/>
  <c r="K2" i="3"/>
  <c r="D1" i="3"/>
  <c r="K5" i="3" s="1"/>
  <c r="E12" i="2"/>
  <c r="D12" i="2"/>
  <c r="K9" i="2"/>
  <c r="K8" i="2"/>
  <c r="K7" i="2"/>
  <c r="K6" i="2"/>
  <c r="K4" i="2"/>
  <c r="K3" i="2"/>
  <c r="K2" i="2"/>
  <c r="D1" i="2"/>
  <c r="K5" i="2" s="1"/>
  <c r="E12" i="1"/>
  <c r="D12" i="1"/>
  <c r="K9" i="1"/>
  <c r="K8" i="1"/>
  <c r="K7" i="1"/>
  <c r="K4" i="1"/>
  <c r="K3" i="1"/>
  <c r="K2" i="1"/>
  <c r="D1" i="1"/>
  <c r="K5" i="1" s="1"/>
  <c r="K5" i="11" l="1"/>
  <c r="K17" i="11" s="1"/>
  <c r="K17" i="1"/>
  <c r="K17" i="3"/>
  <c r="K17" i="5"/>
  <c r="K17" i="7"/>
  <c r="K17" i="9"/>
  <c r="K17" i="13"/>
  <c r="K17" i="15"/>
  <c r="K17" i="17"/>
  <c r="K17" i="19"/>
  <c r="K17" i="21"/>
  <c r="K17" i="23"/>
  <c r="K17" i="25"/>
  <c r="K17" i="27"/>
  <c r="K17" i="29"/>
  <c r="K17" i="2"/>
  <c r="K17" i="4"/>
  <c r="K17" i="6"/>
  <c r="K17" i="8"/>
  <c r="K17" i="10"/>
  <c r="K17" i="12"/>
  <c r="K17" i="14"/>
  <c r="K17" i="16"/>
  <c r="K17" i="18"/>
  <c r="K17" i="20"/>
  <c r="K17" i="22"/>
  <c r="K17" i="24"/>
  <c r="K17" i="26"/>
  <c r="K17" i="28"/>
  <c r="K17" i="30"/>
  <c r="K17" i="31"/>
</calcChain>
</file>

<file path=xl/sharedStrings.xml><?xml version="1.0" encoding="utf-8"?>
<sst xmlns="http://schemas.openxmlformats.org/spreadsheetml/2006/main" count="26645" uniqueCount="9958">
  <si>
    <t>Company Name</t>
  </si>
  <si>
    <t>Acacia Mining plc (ACA.L)</t>
  </si>
  <si>
    <t>Current Price</t>
  </si>
  <si>
    <t>286.60</t>
  </si>
  <si>
    <t>Summary</t>
  </si>
  <si>
    <t>Previous Close</t>
  </si>
  <si>
    <t>285.80</t>
  </si>
  <si>
    <t>Open</t>
  </si>
  <si>
    <t>285.20</t>
  </si>
  <si>
    <t>Bid</t>
  </si>
  <si>
    <t>252.00 x 250000</t>
  </si>
  <si>
    <t>Ask</t>
  </si>
  <si>
    <t>315.00 x 34800</t>
  </si>
  <si>
    <t>Day's Range</t>
  </si>
  <si>
    <t>285.20 - 293.30</t>
  </si>
  <si>
    <t>52 Week Range</t>
  </si>
  <si>
    <t>250.00 - 615.00</t>
  </si>
  <si>
    <t>Volume</t>
  </si>
  <si>
    <t>809863</t>
  </si>
  <si>
    <t>Avg. Volume</t>
  </si>
  <si>
    <t>1717898</t>
  </si>
  <si>
    <t>Market Cap</t>
  </si>
  <si>
    <t>1.18B</t>
  </si>
  <si>
    <t>Beta</t>
  </si>
  <si>
    <t>PE Ratio (TTM)</t>
  </si>
  <si>
    <t>6.78</t>
  </si>
  <si>
    <t>EPS (TTM)</t>
  </si>
  <si>
    <t>42.3</t>
  </si>
  <si>
    <t>Earnings Date</t>
  </si>
  <si>
    <t>Jul 21, 2017</t>
  </si>
  <si>
    <t>Dividend &amp; Yield</t>
  </si>
  <si>
    <t>N/A (N/A)</t>
  </si>
  <si>
    <t>Ex-Dividend Date</t>
  </si>
  <si>
    <t>1y Target Est</t>
  </si>
  <si>
    <t>4.91</t>
  </si>
  <si>
    <t>Earnings Estimate</t>
  </si>
  <si>
    <t>Current Qtr. (Jun 2017)</t>
  </si>
  <si>
    <t>Next Qtr. (Sep 2017)</t>
  </si>
  <si>
    <t>Current Year (2017)</t>
  </si>
  <si>
    <t>Next Year (2018)</t>
  </si>
  <si>
    <t>No. of Analysts</t>
  </si>
  <si>
    <t>Avg. Estimate</t>
  </si>
  <si>
    <t>Low Estimate</t>
  </si>
  <si>
    <t>High Estimate</t>
  </si>
  <si>
    <t>Year Ago EPS</t>
  </si>
  <si>
    <t>Revenue Estimate</t>
  </si>
  <si>
    <t>19</t>
  </si>
  <si>
    <t>1.02B</t>
  </si>
  <si>
    <t>1.1B</t>
  </si>
  <si>
    <t>736.78M</t>
  </si>
  <si>
    <t>966.5M</t>
  </si>
  <si>
    <t>1.22B</t>
  </si>
  <si>
    <t>1.39B</t>
  </si>
  <si>
    <t>Year Ago Sales</t>
  </si>
  <si>
    <t>1.05B</t>
  </si>
  <si>
    <t>Sales Growth (year/est)</t>
  </si>
  <si>
    <t>-3.20%</t>
  </si>
  <si>
    <t>8.20%</t>
  </si>
  <si>
    <t>Earnings History</t>
  </si>
  <si>
    <t>3/31/2016</t>
  </si>
  <si>
    <t>6/30/2016</t>
  </si>
  <si>
    <t>9/30/2016</t>
  </si>
  <si>
    <t>3/31/2017</t>
  </si>
  <si>
    <t>EPS Est.</t>
  </si>
  <si>
    <t>0.03</t>
  </si>
  <si>
    <t>0.08</t>
  </si>
  <si>
    <t>EPS Actual</t>
  </si>
  <si>
    <t>0.04</t>
  </si>
  <si>
    <t>-1.5</t>
  </si>
  <si>
    <t>Difference</t>
  </si>
  <si>
    <t>0.01</t>
  </si>
  <si>
    <t>-1.58</t>
  </si>
  <si>
    <t>Surprise %</t>
  </si>
  <si>
    <t>33.30%</t>
  </si>
  <si>
    <t>-1,975.00%</t>
  </si>
  <si>
    <t>EPS Trend</t>
  </si>
  <si>
    <t>Current Estimate</t>
  </si>
  <si>
    <t>7 Days Ago</t>
  </si>
  <si>
    <t>30 Days Ago</t>
  </si>
  <si>
    <t>60 Days Ago</t>
  </si>
  <si>
    <t>90 Days Ago</t>
  </si>
  <si>
    <t>EPS Revisions</t>
  </si>
  <si>
    <t>Up Last 7 Days</t>
  </si>
  <si>
    <t>Up Last 30 Days</t>
  </si>
  <si>
    <t>Down Last 30 Days</t>
  </si>
  <si>
    <t>Down Last 90 Days</t>
  </si>
  <si>
    <t>Growth Estimates</t>
  </si>
  <si>
    <t>ACA.L</t>
  </si>
  <si>
    <t>Industry</t>
  </si>
  <si>
    <t>Sector</t>
  </si>
  <si>
    <t>S&amp;P 500</t>
  </si>
  <si>
    <t>Current Qtr.</t>
  </si>
  <si>
    <t>-25.00%</t>
  </si>
  <si>
    <t>Next Qtr.</t>
  </si>
  <si>
    <t>102.70%</t>
  </si>
  <si>
    <t>Current Year</t>
  </si>
  <si>
    <t>Next Year</t>
  </si>
  <si>
    <t>25.60%</t>
  </si>
  <si>
    <t>Next 5 Years (per annum)</t>
  </si>
  <si>
    <t>14.42%</t>
  </si>
  <si>
    <t>Past 5 Years (per annum)</t>
  </si>
  <si>
    <t>-4.45%</t>
  </si>
  <si>
    <t>Market Cap (intraday) 5</t>
  </si>
  <si>
    <t>Enterprise Value 3</t>
  </si>
  <si>
    <t>Trailing P/E</t>
  </si>
  <si>
    <t>Forward P/E 1</t>
  </si>
  <si>
    <t>584.90</t>
  </si>
  <si>
    <t>PEG Ratio (5 yr expected) 1</t>
  </si>
  <si>
    <t>0.67</t>
  </si>
  <si>
    <t>Price/Sales (ttm)</t>
  </si>
  <si>
    <t>1.10</t>
  </si>
  <si>
    <t>Price/Book (mrq)</t>
  </si>
  <si>
    <t>63.09</t>
  </si>
  <si>
    <t>Enterprise Value/Revenue 3</t>
  </si>
  <si>
    <t>Enterprise Value/EBITDA 6</t>
  </si>
  <si>
    <t>Fiscal Year Ends</t>
  </si>
  <si>
    <t>Dec 31, 2016</t>
  </si>
  <si>
    <t>Most Recent Quarter (mrq)</t>
  </si>
  <si>
    <t>Mar 31, 2017</t>
  </si>
  <si>
    <t>Profit Margin</t>
  </si>
  <si>
    <t>16.33%</t>
  </si>
  <si>
    <t>Operating Margin (ttm)</t>
  </si>
  <si>
    <t>25.26%</t>
  </si>
  <si>
    <t>Return on Assets (ttm)</t>
  </si>
  <si>
    <t>Return on Equity (ttm)</t>
  </si>
  <si>
    <t>9.54%</t>
  </si>
  <si>
    <t>Revenue (ttm)</t>
  </si>
  <si>
    <t>1.07B</t>
  </si>
  <si>
    <t>Revenue Per Share (ttm)</t>
  </si>
  <si>
    <t>2.60</t>
  </si>
  <si>
    <t>Quarterly Revenue Growth (yoy)</t>
  </si>
  <si>
    <t>5.90%</t>
  </si>
  <si>
    <t>Gross Profit (ttm)</t>
  </si>
  <si>
    <t>326M</t>
  </si>
  <si>
    <t>EBITDA</t>
  </si>
  <si>
    <t>426.76M</t>
  </si>
  <si>
    <t>Net Income Avi to Common (ttm)</t>
  </si>
  <si>
    <t>174.18M</t>
  </si>
  <si>
    <t>Diluted EPS (ttm)</t>
  </si>
  <si>
    <t>Quarterly Earnings Growth (yoy)</t>
  </si>
  <si>
    <t>Total Cash (mrq)</t>
  </si>
  <si>
    <t>317.82M</t>
  </si>
  <si>
    <t>Total Cash Per Share (mrq)</t>
  </si>
  <si>
    <t>0.77</t>
  </si>
  <si>
    <t>Total Debt (mrq)</t>
  </si>
  <si>
    <t>99.47M</t>
  </si>
  <si>
    <t>Total Debt/Equity (mrq)</t>
  </si>
  <si>
    <t>5.34</t>
  </si>
  <si>
    <t>Current Ratio (mrq)</t>
  </si>
  <si>
    <t>Book Value Per Share (mrq)</t>
  </si>
  <si>
    <t>4.54</t>
  </si>
  <si>
    <t>Operating Cash Flow (ttm)</t>
  </si>
  <si>
    <t>Levered Free Cash Flow (ttm)</t>
  </si>
  <si>
    <t>52-Week Change 3</t>
  </si>
  <si>
    <t>-46.13%</t>
  </si>
  <si>
    <t>S&amp;P500 52-Week Change 3</t>
  </si>
  <si>
    <t>13.49%</t>
  </si>
  <si>
    <t>52 Week High 3</t>
  </si>
  <si>
    <t>615.00</t>
  </si>
  <si>
    <t>52 Week Low 3</t>
  </si>
  <si>
    <t>250.00</t>
  </si>
  <si>
    <t>50-Day Moving Average 3</t>
  </si>
  <si>
    <t>289.66</t>
  </si>
  <si>
    <t>200-Day Moving Average 3</t>
  </si>
  <si>
    <t>401.89</t>
  </si>
  <si>
    <t>Avg Vol (3 month) 3</t>
  </si>
  <si>
    <t>1.72M</t>
  </si>
  <si>
    <t>Avg Vol (10 day) 3</t>
  </si>
  <si>
    <t>1.23M</t>
  </si>
  <si>
    <t>Shares Outstanding 5</t>
  </si>
  <si>
    <t>410.09M</t>
  </si>
  <si>
    <t>Float</t>
  </si>
  <si>
    <t>148.69M</t>
  </si>
  <si>
    <t>% Held by Insiders 1</t>
  </si>
  <si>
    <t>% Held by Institutions 1</t>
  </si>
  <si>
    <t>Shares Short 3</t>
  </si>
  <si>
    <t>Short Ratio 3</t>
  </si>
  <si>
    <t>Short % of Float 3</t>
  </si>
  <si>
    <t>Shares Short (prior month) 3</t>
  </si>
  <si>
    <t>Forward Annual Dividend Rate 4</t>
  </si>
  <si>
    <t>Forward Annual Dividend Yield 4</t>
  </si>
  <si>
    <t>Trailing Annual Dividend Rate 3</t>
  </si>
  <si>
    <t>0.10</t>
  </si>
  <si>
    <t>Trailing Annual Dividend Yield 3</t>
  </si>
  <si>
    <t>0.04%</t>
  </si>
  <si>
    <t>5 Year Average Dividend Yield 4</t>
  </si>
  <si>
    <t>Payout Ratio 4</t>
  </si>
  <si>
    <t>Dividend Date 3</t>
  </si>
  <si>
    <t>Ex-Dividend Date 4</t>
  </si>
  <si>
    <t>Last Split Factor (new per old) 2</t>
  </si>
  <si>
    <t>Last Split Date 3</t>
  </si>
  <si>
    <t>Name</t>
  </si>
  <si>
    <t>Title</t>
  </si>
  <si>
    <t>Pay</t>
  </si>
  <si>
    <t>Exercised</t>
  </si>
  <si>
    <t>Age</t>
  </si>
  <si>
    <t>Mr. Bradley Austin Gordon BSc (Min.Eng) MBA, F Aus IMM</t>
  </si>
  <si>
    <t>Chief Exec. Officer and Exec. Director</t>
  </si>
  <si>
    <t>Mr. Andrew Wray</t>
  </si>
  <si>
    <t>Chief Financial Officer</t>
  </si>
  <si>
    <t>Mr. Mark Morcombe</t>
  </si>
  <si>
    <t>Chief Operating Officer</t>
  </si>
  <si>
    <t>Giles Blackham</t>
  </si>
  <si>
    <t>Investor Relations Mang.</t>
  </si>
  <si>
    <t>Mr. Charlie Ritchie LLB (Hons), BA</t>
  </si>
  <si>
    <t>Head of Legal &amp; Compliance and Company Sec.</t>
  </si>
  <si>
    <t>Acme United Corporation (ACU)</t>
  </si>
  <si>
    <t>28.00</t>
  </si>
  <si>
    <t>28.05</t>
  </si>
  <si>
    <t>0.00 x</t>
  </si>
  <si>
    <t>27.88 - 28.24</t>
  </si>
  <si>
    <t>18.45 - 29.49</t>
  </si>
  <si>
    <t>5275</t>
  </si>
  <si>
    <t>7265</t>
  </si>
  <si>
    <t>93.93M</t>
  </si>
  <si>
    <t>0.80</t>
  </si>
  <si>
    <t>16.97</t>
  </si>
  <si>
    <t>1.65</t>
  </si>
  <si>
    <t>Jul 20, 2017 - Jul 24, 2017</t>
  </si>
  <si>
    <t>0.44 (1.57%)</t>
  </si>
  <si>
    <t>2017-03-30</t>
  </si>
  <si>
    <t>30.75</t>
  </si>
  <si>
    <t>2</t>
  </si>
  <si>
    <t>1</t>
  </si>
  <si>
    <t>42.7M</t>
  </si>
  <si>
    <t>36.4M</t>
  </si>
  <si>
    <t>136.55M</t>
  </si>
  <si>
    <t>146.6M</t>
  </si>
  <si>
    <t>40.2M</t>
  </si>
  <si>
    <t>35.1M</t>
  </si>
  <si>
    <t>136.1M</t>
  </si>
  <si>
    <t>45.2M</t>
  </si>
  <si>
    <t>37.7M</t>
  </si>
  <si>
    <t>137M</t>
  </si>
  <si>
    <t>41M</t>
  </si>
  <si>
    <t>31.91M</t>
  </si>
  <si>
    <t>124.57M</t>
  </si>
  <si>
    <t>4.20%</t>
  </si>
  <si>
    <t>14.10%</t>
  </si>
  <si>
    <t>9.60%</t>
  </si>
  <si>
    <t>7.40%</t>
  </si>
  <si>
    <t>6/29/2016</t>
  </si>
  <si>
    <t>9/29/2016</t>
  </si>
  <si>
    <t>12/30/2016</t>
  </si>
  <si>
    <t>3/30/2017</t>
  </si>
  <si>
    <t>0.78</t>
  </si>
  <si>
    <t>0.36</t>
  </si>
  <si>
    <t>0.91</t>
  </si>
  <si>
    <t>0.4</t>
  </si>
  <si>
    <t>0.13</t>
  </si>
  <si>
    <t>16.70%</t>
  </si>
  <si>
    <t>11.10%</t>
  </si>
  <si>
    <t>ACU</t>
  </si>
  <si>
    <t>5.50%</t>
  </si>
  <si>
    <t>15.00%</t>
  </si>
  <si>
    <t>7.30%</t>
  </si>
  <si>
    <t>11.40%</t>
  </si>
  <si>
    <t>10.00%</t>
  </si>
  <si>
    <t>4.99%</t>
  </si>
  <si>
    <t>14.29</t>
  </si>
  <si>
    <t>1.60</t>
  </si>
  <si>
    <t>0.74</t>
  </si>
  <si>
    <t>2.01</t>
  </si>
  <si>
    <t>4.68%</t>
  </si>
  <si>
    <t>6.83%</t>
  </si>
  <si>
    <t>5.76%</t>
  </si>
  <si>
    <t>13.25%</t>
  </si>
  <si>
    <t>127.03M</t>
  </si>
  <si>
    <t>38.19</t>
  </si>
  <si>
    <t>9.70%</t>
  </si>
  <si>
    <t>45.56M</t>
  </si>
  <si>
    <t>11.2M</t>
  </si>
  <si>
    <t>5.94M</t>
  </si>
  <si>
    <t>16.60%</t>
  </si>
  <si>
    <t>6.17M</t>
  </si>
  <si>
    <t>1.84</t>
  </si>
  <si>
    <t>44.38M</t>
  </si>
  <si>
    <t>95.23</t>
  </si>
  <si>
    <t>7.57</t>
  </si>
  <si>
    <t>13.96</t>
  </si>
  <si>
    <t>8.16M</t>
  </si>
  <si>
    <t>3.71M</t>
  </si>
  <si>
    <t>49.92%</t>
  </si>
  <si>
    <t>29.49</t>
  </si>
  <si>
    <t>18.45</t>
  </si>
  <si>
    <t>27.80</t>
  </si>
  <si>
    <t>26.63</t>
  </si>
  <si>
    <t>7.26k</t>
  </si>
  <si>
    <t>1.45k</t>
  </si>
  <si>
    <t>3.35M</t>
  </si>
  <si>
    <t>2.94M</t>
  </si>
  <si>
    <t>12.94%</t>
  </si>
  <si>
    <t>43.40%</t>
  </si>
  <si>
    <t>2.33k</t>
  </si>
  <si>
    <t>0.26</t>
  </si>
  <si>
    <t>0.10%</t>
  </si>
  <si>
    <t>1.63k</t>
  </si>
  <si>
    <t>0.44</t>
  </si>
  <si>
    <t>1.57%</t>
  </si>
  <si>
    <t>0.40</t>
  </si>
  <si>
    <t>1.43%</t>
  </si>
  <si>
    <t>2.02</t>
  </si>
  <si>
    <t>24.10%</t>
  </si>
  <si>
    <t>Aug 3, 2017</t>
  </si>
  <si>
    <t>Mar 30, 2017</t>
  </si>
  <si>
    <t>Mr. Walter C. Johnsen</t>
  </si>
  <si>
    <t>Exec. Chairman and Chief Exec. Officer</t>
  </si>
  <si>
    <t>788.8k</t>
  </si>
  <si>
    <t>Mr. Brian S. Olschan</t>
  </si>
  <si>
    <t>Pres, Chief Operating Officer and Exec. Director</t>
  </si>
  <si>
    <t>668.35k</t>
  </si>
  <si>
    <t>Mr. Paul G. Driscoll</t>
  </si>
  <si>
    <t>Chief Financial Officer, VP, Sec. and Treasurer</t>
  </si>
  <si>
    <t>427.35k</t>
  </si>
  <si>
    <t>Mr. Larry H. Buchtmann</t>
  </si>
  <si>
    <t>VP of Technology</t>
  </si>
  <si>
    <t>Mr. Rick Constantine</t>
  </si>
  <si>
    <t>VP of Marketing - Clauss &amp; Camillus Brands</t>
  </si>
  <si>
    <t>Fiscal year is January-December. All values USD millions.</t>
  </si>
  <si>
    <t>2012</t>
  </si>
  <si>
    <t>2013</t>
  </si>
  <si>
    <t>2014</t>
  </si>
  <si>
    <t>2015</t>
  </si>
  <si>
    <t>2016</t>
  </si>
  <si>
    <t>5-year trend</t>
  </si>
  <si>
    <t>Sales/Revenue</t>
  </si>
  <si>
    <t>84.37M</t>
  </si>
  <si>
    <t>89.58M</t>
  </si>
  <si>
    <t>107.22M</t>
  </si>
  <si>
    <t>109.81M</t>
  </si>
  <si>
    <t>Sales Growth</t>
  </si>
  <si>
    <t>-</t>
  </si>
  <si>
    <t>6.17%</t>
  </si>
  <si>
    <t>19.70%</t>
  </si>
  <si>
    <t>2.42%</t>
  </si>
  <si>
    <t>13.44%</t>
  </si>
  <si>
    <t>Cost of Goods Sold (COGS) incl. D&amp;A</t>
  </si>
  <si>
    <t>54.62M</t>
  </si>
  <si>
    <t>57.75M</t>
  </si>
  <si>
    <t>69.04M</t>
  </si>
  <si>
    <t>69.85M</t>
  </si>
  <si>
    <t>79.02M</t>
  </si>
  <si>
    <t>COGS excluding D&amp;A</t>
  </si>
  <si>
    <t>53.53M</t>
  </si>
  <si>
    <t>56.55M</t>
  </si>
  <si>
    <t>67.34M</t>
  </si>
  <si>
    <t>67.8M</t>
  </si>
  <si>
    <t>76.6M</t>
  </si>
  <si>
    <t>Depreciation &amp; Amortization Expense</t>
  </si>
  <si>
    <t>1.09M</t>
  </si>
  <si>
    <t>1.2M</t>
  </si>
  <si>
    <t>1.7M</t>
  </si>
  <si>
    <t>2.05M</t>
  </si>
  <si>
    <t>2.42M</t>
  </si>
  <si>
    <t>Depreciation</t>
  </si>
  <si>
    <t>862035</t>
  </si>
  <si>
    <t>934238</t>
  </si>
  <si>
    <t>1.18M</t>
  </si>
  <si>
    <t>1.32M</t>
  </si>
  <si>
    <t>1.49M</t>
  </si>
  <si>
    <t>Amortization of Intangibles</t>
  </si>
  <si>
    <t>227662</t>
  </si>
  <si>
    <t>270644</t>
  </si>
  <si>
    <t>516187</t>
  </si>
  <si>
    <t>734496</t>
  </si>
  <si>
    <t>930941</t>
  </si>
  <si>
    <t>COGS Growth</t>
  </si>
  <si>
    <t>5.73%</t>
  </si>
  <si>
    <t>19.54%</t>
  </si>
  <si>
    <t>1.18%</t>
  </si>
  <si>
    <t>13.13%</t>
  </si>
  <si>
    <t>Gross Income</t>
  </si>
  <si>
    <t>29.75M</t>
  </si>
  <si>
    <t>31.82M</t>
  </si>
  <si>
    <t>38.19M</t>
  </si>
  <si>
    <t>39.96M</t>
  </si>
  <si>
    <t>Gross Income Growth</t>
  </si>
  <si>
    <t>6.98%</t>
  </si>
  <si>
    <t>19.99%</t>
  </si>
  <si>
    <t>4.65%</t>
  </si>
  <si>
    <t>14.00%</t>
  </si>
  <si>
    <t>Gross Profit Margin</t>
  </si>
  <si>
    <t>36.57%</t>
  </si>
  <si>
    <t>Unnamed: 0</t>
  </si>
  <si>
    <t>SG&amp;A Expense</t>
  </si>
  <si>
    <t>24.39M</t>
  </si>
  <si>
    <t>25.94M</t>
  </si>
  <si>
    <t>30.69M</t>
  </si>
  <si>
    <t>32.21M</t>
  </si>
  <si>
    <t>37.11M</t>
  </si>
  <si>
    <t>Research &amp; Development</t>
  </si>
  <si>
    <t>572985</t>
  </si>
  <si>
    <t>602985</t>
  </si>
  <si>
    <t>665000</t>
  </si>
  <si>
    <t>690000</t>
  </si>
  <si>
    <t>750000</t>
  </si>
  <si>
    <t>Other SG&amp;A</t>
  </si>
  <si>
    <t>23.81M</t>
  </si>
  <si>
    <t>25.34M</t>
  </si>
  <si>
    <t>30.03M</t>
  </si>
  <si>
    <t>31.52M</t>
  </si>
  <si>
    <t>36.36M</t>
  </si>
  <si>
    <t>SGA Growth</t>
  </si>
  <si>
    <t>6.39%</t>
  </si>
  <si>
    <t>18.29%</t>
  </si>
  <si>
    <t>4.96%</t>
  </si>
  <si>
    <t>15.21%</t>
  </si>
  <si>
    <t>Other Operating Expense</t>
  </si>
  <si>
    <t>Unusual Expense</t>
  </si>
  <si>
    <t>100000</t>
  </si>
  <si>
    <t>400000</t>
  </si>
  <si>
    <t>EBIT after Unusual Expense</t>
  </si>
  <si>
    <t>7.39M</t>
  </si>
  <si>
    <t>7.35M</t>
  </si>
  <si>
    <t>Non Operating Income/Expense</t>
  </si>
  <si>
    <t>(99,076)</t>
  </si>
  <si>
    <t>(34,871)</t>
  </si>
  <si>
    <t>(118,250)</t>
  </si>
  <si>
    <t>(167,397)</t>
  </si>
  <si>
    <t>(76,846)</t>
  </si>
  <si>
    <t>Non-Operating Interest Income</t>
  </si>
  <si>
    <t>179259</t>
  </si>
  <si>
    <t>152073</t>
  </si>
  <si>
    <t>16624</t>
  </si>
  <si>
    <t>4868</t>
  </si>
  <si>
    <t>119</t>
  </si>
  <si>
    <t>Equity in Affiliates (Pretax)</t>
  </si>
  <si>
    <t>Interest Expense</t>
  </si>
  <si>
    <t>443657</t>
  </si>
  <si>
    <t>502407</t>
  </si>
  <si>
    <t>490110</t>
  </si>
  <si>
    <t>570080</t>
  </si>
  <si>
    <t>868626</t>
  </si>
  <si>
    <t>Interest Expense Growth</t>
  </si>
  <si>
    <t>13.24%</t>
  </si>
  <si>
    <t>-2.45%</t>
  </si>
  <si>
    <t>16.32%</t>
  </si>
  <si>
    <t>52.37%</t>
  </si>
  <si>
    <t>Gross Interest Expense</t>
  </si>
  <si>
    <t>Interest Capitalized</t>
  </si>
  <si>
    <t>Pretax Income</t>
  </si>
  <si>
    <t>5M</t>
  </si>
  <si>
    <t>5.49M</t>
  </si>
  <si>
    <t>6.8M</t>
  </si>
  <si>
    <t>6.61M</t>
  </si>
  <si>
    <t>7.5M</t>
  </si>
  <si>
    <t>Pretax Income Growth</t>
  </si>
  <si>
    <t>9.94%</t>
  </si>
  <si>
    <t>23.82%</t>
  </si>
  <si>
    <t>-2.77%</t>
  </si>
  <si>
    <t>13.34%</t>
  </si>
  <si>
    <t>Pretax Margin</t>
  </si>
  <si>
    <t>6.02%</t>
  </si>
  <si>
    <t>Income Tax</t>
  </si>
  <si>
    <t>1.45M</t>
  </si>
  <si>
    <t>2.01M</t>
  </si>
  <si>
    <t>1.82M</t>
  </si>
  <si>
    <t>1.65M</t>
  </si>
  <si>
    <t>Income Tax - Current Domestic</t>
  </si>
  <si>
    <t>958923</t>
  </si>
  <si>
    <t>1.02M</t>
  </si>
  <si>
    <t>1.47M</t>
  </si>
  <si>
    <t>560713</t>
  </si>
  <si>
    <t>Income Tax - Current Foreign</t>
  </si>
  <si>
    <t>523752</t>
  </si>
  <si>
    <t>539162</t>
  </si>
  <si>
    <t>572660</t>
  </si>
  <si>
    <t>553259</t>
  </si>
  <si>
    <t>984469</t>
  </si>
  <si>
    <t>Income Tax - Deferred Domestic</t>
  </si>
  <si>
    <t>(36,059)</t>
  </si>
  <si>
    <t>(65,836)</t>
  </si>
  <si>
    <t>207014</t>
  </si>
  <si>
    <t>(201,553)</t>
  </si>
  <si>
    <t>100523</t>
  </si>
  <si>
    <t>Income Tax - Deferred Foreign</t>
  </si>
  <si>
    <t>1199</t>
  </si>
  <si>
    <t>(360)</t>
  </si>
  <si>
    <t>Income Tax Credits</t>
  </si>
  <si>
    <t>Equity in Affiliates</t>
  </si>
  <si>
    <t>Other After Tax Income (Expense)</t>
  </si>
  <si>
    <t>Consolidated Net Income</t>
  </si>
  <si>
    <t>3.55M</t>
  </si>
  <si>
    <t>4M</t>
  </si>
  <si>
    <t>4.79M</t>
  </si>
  <si>
    <t>5.85M</t>
  </si>
  <si>
    <t>Minority Interest Expense</t>
  </si>
  <si>
    <t>Net Income</t>
  </si>
  <si>
    <t>Net Income Growth</t>
  </si>
  <si>
    <t>12.78%</t>
  </si>
  <si>
    <t>19.64%</t>
  </si>
  <si>
    <t>0.09%</t>
  </si>
  <si>
    <t>22.06%</t>
  </si>
  <si>
    <t>Net Margin Growth</t>
  </si>
  <si>
    <t>4.70%</t>
  </si>
  <si>
    <t>Extraordinaries &amp; Discontinued Operations</t>
  </si>
  <si>
    <t>Extra Items &amp; Gain/Loss Sale Of Assets</t>
  </si>
  <si>
    <t>Cumulative Effect - Accounting Chg</t>
  </si>
  <si>
    <t>Discontinued Operations</t>
  </si>
  <si>
    <t>Net Income After Extraordinaries</t>
  </si>
  <si>
    <t>Preferred Dividends</t>
  </si>
  <si>
    <t>Net Income Available to Common</t>
  </si>
  <si>
    <t>EPS (Basic)</t>
  </si>
  <si>
    <t>1.14</t>
  </si>
  <si>
    <t>1.26</t>
  </si>
  <si>
    <t>1.48</t>
  </si>
  <si>
    <t>1.44</t>
  </si>
  <si>
    <t>1.76</t>
  </si>
  <si>
    <t>EPS (Basic) Growth</t>
  </si>
  <si>
    <t>10.53%</t>
  </si>
  <si>
    <t>17.46%</t>
  </si>
  <si>
    <t>-2.70%</t>
  </si>
  <si>
    <t>22.22%</t>
  </si>
  <si>
    <t>Basic Shares Outstanding</t>
  </si>
  <si>
    <t>3.12M</t>
  </si>
  <si>
    <t>3.17M</t>
  </si>
  <si>
    <t>3.24M</t>
  </si>
  <si>
    <t>3.33M</t>
  </si>
  <si>
    <t>EPS (Diluted)</t>
  </si>
  <si>
    <t>1.13</t>
  </si>
  <si>
    <t>1.22</t>
  </si>
  <si>
    <t>1.36</t>
  </si>
  <si>
    <t>1.30</t>
  </si>
  <si>
    <t>1.64</t>
  </si>
  <si>
    <t>EPS (Diluted) Growth</t>
  </si>
  <si>
    <t>7.96%</t>
  </si>
  <si>
    <t>11.48%</t>
  </si>
  <si>
    <t>-4.41%</t>
  </si>
  <si>
    <t>26.15%</t>
  </si>
  <si>
    <t>Diluted Shares Outstanding</t>
  </si>
  <si>
    <t>3.13M</t>
  </si>
  <si>
    <t>3.28M</t>
  </si>
  <si>
    <t>3.53M</t>
  </si>
  <si>
    <t>3.69M</t>
  </si>
  <si>
    <t>3.58M</t>
  </si>
  <si>
    <t>6.45M</t>
  </si>
  <si>
    <t>7.08M</t>
  </si>
  <si>
    <t>9.19M</t>
  </si>
  <si>
    <t>9.8M</t>
  </si>
  <si>
    <t>10.86M</t>
  </si>
  <si>
    <t>EBITDA Growth</t>
  </si>
  <si>
    <t>9.83%</t>
  </si>
  <si>
    <t>29.79%</t>
  </si>
  <si>
    <t>6.58%</t>
  </si>
  <si>
    <t>10.86%</t>
  </si>
  <si>
    <t>EBITDA Margin</t>
  </si>
  <si>
    <t>8.72%</t>
  </si>
  <si>
    <t>Cash &amp; Short Term Investments</t>
  </si>
  <si>
    <t>9.75M</t>
  </si>
  <si>
    <t>11.64M</t>
  </si>
  <si>
    <t>2.29M</t>
  </si>
  <si>
    <t>2.43M</t>
  </si>
  <si>
    <t>5.91M</t>
  </si>
  <si>
    <t>Cash Only</t>
  </si>
  <si>
    <t>6.65M</t>
  </si>
  <si>
    <t>Short-Term Investments</t>
  </si>
  <si>
    <t>3.1M</t>
  </si>
  <si>
    <t>Cash &amp; Short Term Investments Growth</t>
  </si>
  <si>
    <t>19.42%</t>
  </si>
  <si>
    <t>-80.37%</t>
  </si>
  <si>
    <t>6.14%</t>
  </si>
  <si>
    <t>143.65%</t>
  </si>
  <si>
    <t>Cash &amp; ST Investments / Total Assets</t>
  </si>
  <si>
    <t>14.37%</t>
  </si>
  <si>
    <t>17.10%</t>
  </si>
  <si>
    <t>2.88%</t>
  </si>
  <si>
    <t>2.98%</t>
  </si>
  <si>
    <t>6.42%</t>
  </si>
  <si>
    <t>Total Accounts Receivable</t>
  </si>
  <si>
    <t>16.44M</t>
  </si>
  <si>
    <t>15.63M</t>
  </si>
  <si>
    <t>19.48M</t>
  </si>
  <si>
    <t>19.57M</t>
  </si>
  <si>
    <t>20.02M</t>
  </si>
  <si>
    <t>Accounts Receivables, Net</t>
  </si>
  <si>
    <t>Accounts Receivables, Gross</t>
  </si>
  <si>
    <t>16.61M</t>
  </si>
  <si>
    <t>15.86M</t>
  </si>
  <si>
    <t>19.61M</t>
  </si>
  <si>
    <t>19.67M</t>
  </si>
  <si>
    <t>20.17M</t>
  </si>
  <si>
    <t>Bad Debt/Doubtful Accounts</t>
  </si>
  <si>
    <t>(166,732)</t>
  </si>
  <si>
    <t>(227,891)</t>
  </si>
  <si>
    <t>(128,318)</t>
  </si>
  <si>
    <t>(104,760)</t>
  </si>
  <si>
    <t>(152,357)</t>
  </si>
  <si>
    <t>Other Receivables</t>
  </si>
  <si>
    <t>Accounts Receivable Growth</t>
  </si>
  <si>
    <t>-4.94%</t>
  </si>
  <si>
    <t>24.62%</t>
  </si>
  <si>
    <t>0.45%</t>
  </si>
  <si>
    <t>2.33%</t>
  </si>
  <si>
    <t>Accounts Receivable Turnover</t>
  </si>
  <si>
    <t>5.13</t>
  </si>
  <si>
    <t>5.73</t>
  </si>
  <si>
    <t>5.51</t>
  </si>
  <si>
    <t>5.61</t>
  </si>
  <si>
    <t>6.22</t>
  </si>
  <si>
    <t>Inventories</t>
  </si>
  <si>
    <t>30.29M</t>
  </si>
  <si>
    <t>28.22M</t>
  </si>
  <si>
    <t>33.67M</t>
  </si>
  <si>
    <t>35.51M</t>
  </si>
  <si>
    <t>37.24M</t>
  </si>
  <si>
    <t>Finished Goods</t>
  </si>
  <si>
    <t>1.4M</t>
  </si>
  <si>
    <t>26M</t>
  </si>
  <si>
    <t>28.71M</t>
  </si>
  <si>
    <t>29.8M</t>
  </si>
  <si>
    <t>33.97M</t>
  </si>
  <si>
    <t>Work in Progress</t>
  </si>
  <si>
    <t>71285</t>
  </si>
  <si>
    <t>186507</t>
  </si>
  <si>
    <t>522377</t>
  </si>
  <si>
    <t>169540</t>
  </si>
  <si>
    <t>187833</t>
  </si>
  <si>
    <t>Raw Materials</t>
  </si>
  <si>
    <t>28.82M</t>
  </si>
  <si>
    <t>2.03M</t>
  </si>
  <si>
    <t>4.44M</t>
  </si>
  <si>
    <t>5.54M</t>
  </si>
  <si>
    <t>3.08M</t>
  </si>
  <si>
    <t>Progress Payments &amp; Other</t>
  </si>
  <si>
    <t>Other Current Assets</t>
  </si>
  <si>
    <t>1.93M</t>
  </si>
  <si>
    <t>2.08M</t>
  </si>
  <si>
    <t>2.13M</t>
  </si>
  <si>
    <t>Miscellaneous Current Assets</t>
  </si>
  <si>
    <t>Total Current Assets</t>
  </si>
  <si>
    <t>58.41M</t>
  </si>
  <si>
    <t>56.99M</t>
  </si>
  <si>
    <t>57.51M</t>
  </si>
  <si>
    <t>59.63M</t>
  </si>
  <si>
    <t>65.46M</t>
  </si>
  <si>
    <t>Net Property, Plant &amp; Equipment</t>
  </si>
  <si>
    <t>2.35M</t>
  </si>
  <si>
    <t>6.93M</t>
  </si>
  <si>
    <t>7.4M</t>
  </si>
  <si>
    <t>7.97M</t>
  </si>
  <si>
    <t>Property, Plant &amp; Equipment - Gross</t>
  </si>
  <si>
    <t>10.87M</t>
  </si>
  <si>
    <t>15.36M</t>
  </si>
  <si>
    <t>16.09M</t>
  </si>
  <si>
    <t>19.51M</t>
  </si>
  <si>
    <t>Buildings</t>
  </si>
  <si>
    <t>5.13M</t>
  </si>
  <si>
    <t>5.42M</t>
  </si>
  <si>
    <t>5.67M</t>
  </si>
  <si>
    <t>Land &amp; Improvements</t>
  </si>
  <si>
    <t>291310</t>
  </si>
  <si>
    <t>596785</t>
  </si>
  <si>
    <t>435876</t>
  </si>
  <si>
    <t>417209</t>
  </si>
  <si>
    <t>412598</t>
  </si>
  <si>
    <t>Computer Software and Equipment</t>
  </si>
  <si>
    <t>Other Property, Plant &amp; Equipment</t>
  </si>
  <si>
    <t>Accumulated Depreciation</t>
  </si>
  <si>
    <t>8.52M</t>
  </si>
  <si>
    <t>9.42M</t>
  </si>
  <si>
    <t>8.7M</t>
  </si>
  <si>
    <t>8.69M</t>
  </si>
  <si>
    <t>11.54M</t>
  </si>
  <si>
    <t>Total Investments and Advances</t>
  </si>
  <si>
    <t>Other Long-Term Investments</t>
  </si>
  <si>
    <t>Long-Term Note Receivable</t>
  </si>
  <si>
    <t>Intangible Assets</t>
  </si>
  <si>
    <t>4.24M</t>
  </si>
  <si>
    <t>4.07M</t>
  </si>
  <si>
    <t>13.93M</t>
  </si>
  <si>
    <t>13.36M</t>
  </si>
  <si>
    <t>17.94M</t>
  </si>
  <si>
    <t>Net Goodwill</t>
  </si>
  <si>
    <t>1.38M</t>
  </si>
  <si>
    <t>1.41M</t>
  </si>
  <si>
    <t>3.95M</t>
  </si>
  <si>
    <t>Net Other Intangibles</t>
  </si>
  <si>
    <t>12.55M</t>
  </si>
  <si>
    <t>11.95M</t>
  </si>
  <si>
    <t>13.99M</t>
  </si>
  <si>
    <t>Other Assets</t>
  </si>
  <si>
    <t>155134</t>
  </si>
  <si>
    <t>139506</t>
  </si>
  <si>
    <t>123879</t>
  </si>
  <si>
    <t>148493</t>
  </si>
  <si>
    <t>24936</t>
  </si>
  <si>
    <t>Tangible Other Assets</t>
  </si>
  <si>
    <t>Total Assets</t>
  </si>
  <si>
    <t>67.83M</t>
  </si>
  <si>
    <t>68.08M</t>
  </si>
  <si>
    <t>79.31M</t>
  </si>
  <si>
    <t>81.42M</t>
  </si>
  <si>
    <t>92.07M</t>
  </si>
  <si>
    <t>Assets - Total - Growth</t>
  </si>
  <si>
    <t>0.37%</t>
  </si>
  <si>
    <t>16.49%</t>
  </si>
  <si>
    <t>2.66%</t>
  </si>
  <si>
    <t>13.07%</t>
  </si>
  <si>
    <t>ST Debt &amp; Current Portion LT Debt</t>
  </si>
  <si>
    <t>Short Term Debt</t>
  </si>
  <si>
    <t>Current Portion of Long Term Debt</t>
  </si>
  <si>
    <t>Accounts Payable</t>
  </si>
  <si>
    <t>6.48M</t>
  </si>
  <si>
    <t>7.77M</t>
  </si>
  <si>
    <t>6.66M</t>
  </si>
  <si>
    <t>7.34M</t>
  </si>
  <si>
    <t>Accounts Payable Growth</t>
  </si>
  <si>
    <t>-26.10%</t>
  </si>
  <si>
    <t>62.32%</t>
  </si>
  <si>
    <t>-14.27%</t>
  </si>
  <si>
    <t>10.12%</t>
  </si>
  <si>
    <t>Income Tax Payable</t>
  </si>
  <si>
    <t>Other Current Liabilities</t>
  </si>
  <si>
    <t>5.25M</t>
  </si>
  <si>
    <t>5.09M</t>
  </si>
  <si>
    <t>7.59M</t>
  </si>
  <si>
    <t>5.27M</t>
  </si>
  <si>
    <t>5.48M</t>
  </si>
  <si>
    <t>Dividends Payable</t>
  </si>
  <si>
    <t>Accrued Payroll</t>
  </si>
  <si>
    <t>Miscellaneous Current Liabilities</t>
  </si>
  <si>
    <t>Total Current Liabilities</t>
  </si>
  <si>
    <t>11.73M</t>
  </si>
  <si>
    <t>9.88M</t>
  </si>
  <si>
    <t>11.94M</t>
  </si>
  <si>
    <t>12.82M</t>
  </si>
  <si>
    <t>Long-Term Debt</t>
  </si>
  <si>
    <t>24.32M</t>
  </si>
  <si>
    <t>22.91M</t>
  </si>
  <si>
    <t>24.15M</t>
  </si>
  <si>
    <t>25.91M</t>
  </si>
  <si>
    <t>32.94M</t>
  </si>
  <si>
    <t>Long-Term Debt excl. Capitalized Leases</t>
  </si>
  <si>
    <t>Non-Convertible Debt</t>
  </si>
  <si>
    <t>Convertible Debt</t>
  </si>
  <si>
    <t>Capitalized Lease Obligations</t>
  </si>
  <si>
    <t>Provision for Risks &amp; Charges</t>
  </si>
  <si>
    <t>Deferred Taxes</t>
  </si>
  <si>
    <t>(967,892)</t>
  </si>
  <si>
    <t>(945,709)</t>
  </si>
  <si>
    <t>(812,649)</t>
  </si>
  <si>
    <t>(880,917)</t>
  </si>
  <si>
    <t>(668,641)</t>
  </si>
  <si>
    <t>Deferred Taxes - Credit</t>
  </si>
  <si>
    <t>Deferred Taxes - Debit</t>
  </si>
  <si>
    <t>967892</t>
  </si>
  <si>
    <t>945709</t>
  </si>
  <si>
    <t>812649</t>
  </si>
  <si>
    <t>880917</t>
  </si>
  <si>
    <t>668641</t>
  </si>
  <si>
    <t>Other Liabilities</t>
  </si>
  <si>
    <t>911470</t>
  </si>
  <si>
    <t>285960</t>
  </si>
  <si>
    <t>370010</t>
  </si>
  <si>
    <t>388400</t>
  </si>
  <si>
    <t>190140</t>
  </si>
  <si>
    <t>Other Liabilities (excl. Deferred Income)</t>
  </si>
  <si>
    <t>911467</t>
  </si>
  <si>
    <t>285955</t>
  </si>
  <si>
    <t>370009</t>
  </si>
  <si>
    <t>Deferred Income</t>
  </si>
  <si>
    <t>Total Liabilities</t>
  </si>
  <si>
    <t>36.96M</t>
  </si>
  <si>
    <t>33.07M</t>
  </si>
  <si>
    <t>39.88M</t>
  </si>
  <si>
    <t>38.24M</t>
  </si>
  <si>
    <t>45.95M</t>
  </si>
  <si>
    <t>Non-Equity Reserves</t>
  </si>
  <si>
    <t>Total Liabilities / Total Assets</t>
  </si>
  <si>
    <t>54.49%</t>
  </si>
  <si>
    <t>48.58%</t>
  </si>
  <si>
    <t>50.28%</t>
  </si>
  <si>
    <t>46.96%</t>
  </si>
  <si>
    <t>49.91%</t>
  </si>
  <si>
    <t>Preferred Stock (Carrying Value)</t>
  </si>
  <si>
    <t>Redeemable Preferred Stock</t>
  </si>
  <si>
    <t>Non-Redeemable Preferred Stock</t>
  </si>
  <si>
    <t>Common Equity (Total)</t>
  </si>
  <si>
    <t>30.87M</t>
  </si>
  <si>
    <t>35.01M</t>
  </si>
  <si>
    <t>39.43M</t>
  </si>
  <si>
    <t>43.18M</t>
  </si>
  <si>
    <t>46.12M</t>
  </si>
  <si>
    <t>Common Stock Par/Carry Value</t>
  </si>
  <si>
    <t>11.22M</t>
  </si>
  <si>
    <t>11.41M</t>
  </si>
  <si>
    <t>11.63M</t>
  </si>
  <si>
    <t>11.88M</t>
  </si>
  <si>
    <t>11.97M</t>
  </si>
  <si>
    <t>Retained Earnings</t>
  </si>
  <si>
    <t>27.08M</t>
  </si>
  <si>
    <t>30.1M</t>
  </si>
  <si>
    <t>33.78M</t>
  </si>
  <si>
    <t>37.34M</t>
  </si>
  <si>
    <t>41.86M</t>
  </si>
  <si>
    <t>ESOP Debt Guarantee</t>
  </si>
  <si>
    <t>Cumulative Translation Adjustment/Unrealized For. Exch. Gain</t>
  </si>
  <si>
    <t>245346</t>
  </si>
  <si>
    <t>106353</t>
  </si>
  <si>
    <t>(751,765)</t>
  </si>
  <si>
    <t>(1.58M)</t>
  </si>
  <si>
    <t>(1.67M)</t>
  </si>
  <si>
    <t>Unrealized Gain/Loss Marketable Securities</t>
  </si>
  <si>
    <t>Revaluation Reserves</t>
  </si>
  <si>
    <t>Treasury Stock</t>
  </si>
  <si>
    <t>(12.28M)</t>
  </si>
  <si>
    <t>(12.96M)</t>
  </si>
  <si>
    <t>(13.87M)</t>
  </si>
  <si>
    <t>Common Equity / Total Assets</t>
  </si>
  <si>
    <t>45.51%</t>
  </si>
  <si>
    <t>51.42%</t>
  </si>
  <si>
    <t>49.72%</t>
  </si>
  <si>
    <t>53.04%</t>
  </si>
  <si>
    <t>50.09%</t>
  </si>
  <si>
    <t>Total Shareholders' Equity</t>
  </si>
  <si>
    <t>Total Shareholders' Equity / Total Assets</t>
  </si>
  <si>
    <t>Accumulated Minority Interest</t>
  </si>
  <si>
    <t>Total Equity</t>
  </si>
  <si>
    <t>Liabilities &amp; Shareholders' Equity</t>
  </si>
  <si>
    <t>Net Income before Extraordinaries</t>
  </si>
  <si>
    <t>Depreciation, Depletion &amp; Amortization</t>
  </si>
  <si>
    <t>Depreciation and Depletion</t>
  </si>
  <si>
    <t>Amortization of Intangible Assets</t>
  </si>
  <si>
    <t>Deferred Taxes &amp; Investment Tax Credit</t>
  </si>
  <si>
    <t>(34,860)</t>
  </si>
  <si>
    <t>94010</t>
  </si>
  <si>
    <t>207024</t>
  </si>
  <si>
    <t>100529</t>
  </si>
  <si>
    <t>Investment Tax Credit</t>
  </si>
  <si>
    <t>Other Funds</t>
  </si>
  <si>
    <t>427877</t>
  </si>
  <si>
    <t>490060</t>
  </si>
  <si>
    <t>361856</t>
  </si>
  <si>
    <t>513985</t>
  </si>
  <si>
    <t>440536</t>
  </si>
  <si>
    <t>Funds from Operations</t>
  </si>
  <si>
    <t>5.03M</t>
  </si>
  <si>
    <t>5.79M</t>
  </si>
  <si>
    <t>7.06M</t>
  </si>
  <si>
    <t>7.16M</t>
  </si>
  <si>
    <t>8.81M</t>
  </si>
  <si>
    <t>Extraordinaries</t>
  </si>
  <si>
    <t>Changes in Working Capital</t>
  </si>
  <si>
    <t>(6.3M)</t>
  </si>
  <si>
    <t>683609</t>
  </si>
  <si>
    <t>(2.41M)</t>
  </si>
  <si>
    <t>(6.08M)</t>
  </si>
  <si>
    <t>43402</t>
  </si>
  <si>
    <t>Receivables</t>
  </si>
  <si>
    <t>(3.56M)</t>
  </si>
  <si>
    <t>785952</t>
  </si>
  <si>
    <t>(1.73M)</t>
  </si>
  <si>
    <t>(16,948)</t>
  </si>
  <si>
    <t>499940</t>
  </si>
  <si>
    <t>1.48M</t>
  </si>
  <si>
    <t>(1.75M)</t>
  </si>
  <si>
    <t>1.88M</t>
  </si>
  <si>
    <t>(1.07M)</t>
  </si>
  <si>
    <t>610496</t>
  </si>
  <si>
    <t>Other Assets/Liabilities</t>
  </si>
  <si>
    <t>1.08M</t>
  </si>
  <si>
    <t>333099</t>
  </si>
  <si>
    <t>(268,052)</t>
  </si>
  <si>
    <t>(123,267)</t>
  </si>
  <si>
    <t>314824</t>
  </si>
  <si>
    <t>Net Operating Cash Flow</t>
  </si>
  <si>
    <t>(1.27M)</t>
  </si>
  <si>
    <t>4.65M</t>
  </si>
  <si>
    <t>8.86M</t>
  </si>
  <si>
    <t>Net Operating Cash Flow Growth</t>
  </si>
  <si>
    <t>608.83%</t>
  </si>
  <si>
    <t>-28.21%</t>
  </si>
  <si>
    <t>-76.77%</t>
  </si>
  <si>
    <t>720.31%</t>
  </si>
  <si>
    <t>Net Operating Cash Flow / Sales</t>
  </si>
  <si>
    <t>-1.51%</t>
  </si>
  <si>
    <t>7.23%</t>
  </si>
  <si>
    <t>4.34%</t>
  </si>
  <si>
    <t>0.98%</t>
  </si>
  <si>
    <t>7.11%</t>
  </si>
  <si>
    <t>Capital Expenditures</t>
  </si>
  <si>
    <t>(814,571)</t>
  </si>
  <si>
    <t>(4.69M)</t>
  </si>
  <si>
    <t>(2.16M)</t>
  </si>
  <si>
    <t>(1.92M)</t>
  </si>
  <si>
    <t>(1.84M)</t>
  </si>
  <si>
    <t>Capital Expenditures (Fixed Assets)</t>
  </si>
  <si>
    <t>(681,135)</t>
  </si>
  <si>
    <t>(4.59M)</t>
  </si>
  <si>
    <t>(2.04M)</t>
  </si>
  <si>
    <t>(1.76M)</t>
  </si>
  <si>
    <t>(1.81M)</t>
  </si>
  <si>
    <t>Capital Expenditures (Other Assets)</t>
  </si>
  <si>
    <t>(133,436)</t>
  </si>
  <si>
    <t>(102,140)</t>
  </si>
  <si>
    <t>(118,470)</t>
  </si>
  <si>
    <t>(161,877)</t>
  </si>
  <si>
    <t>(29,371)</t>
  </si>
  <si>
    <t>Capital Expenditures Growth</t>
  </si>
  <si>
    <t>-476.26%</t>
  </si>
  <si>
    <t>53.97%</t>
  </si>
  <si>
    <t>11.20%</t>
  </si>
  <si>
    <t>4.14%</t>
  </si>
  <si>
    <t>Capital Expenditures / Sales</t>
  </si>
  <si>
    <t>-0.97%</t>
  </si>
  <si>
    <t>-5.24%</t>
  </si>
  <si>
    <t>-2.02%</t>
  </si>
  <si>
    <t>-1.75%</t>
  </si>
  <si>
    <t>-1.48%</t>
  </si>
  <si>
    <t>Net Assets from Acquisitions</t>
  </si>
  <si>
    <t>(1.47M)</t>
  </si>
  <si>
    <t>(13.81M)</t>
  </si>
  <si>
    <t>(6.97M)</t>
  </si>
  <si>
    <t>Sale of Fixed Assets &amp; Businesses</t>
  </si>
  <si>
    <t>773104</t>
  </si>
  <si>
    <t>4980</t>
  </si>
  <si>
    <t>Purchase/Sale of Investments</t>
  </si>
  <si>
    <t>Purchase of Investments</t>
  </si>
  <si>
    <t>Sale/Maturity of Investments</t>
  </si>
  <si>
    <t>Other Uses</t>
  </si>
  <si>
    <t>Other Sources</t>
  </si>
  <si>
    <t>1.73M</t>
  </si>
  <si>
    <t>Net Investing Cash Flow</t>
  </si>
  <si>
    <t>(2.29M)</t>
  </si>
  <si>
    <t>(2.97M)</t>
  </si>
  <si>
    <t>(15.19M)</t>
  </si>
  <si>
    <t>(1.91M)</t>
  </si>
  <si>
    <t>(8.81M)</t>
  </si>
  <si>
    <t>Net Investing Cash Flow Growth</t>
  </si>
  <si>
    <t>-29.66%</t>
  </si>
  <si>
    <t>-412.05%</t>
  </si>
  <si>
    <t>87.40%</t>
  </si>
  <si>
    <t>-360.39%</t>
  </si>
  <si>
    <t>Net Investing Cash Flow / Sales</t>
  </si>
  <si>
    <t>-2.71%</t>
  </si>
  <si>
    <t>-3.31%</t>
  </si>
  <si>
    <t>-14.17%</t>
  </si>
  <si>
    <t>-1.74%</t>
  </si>
  <si>
    <t>-7.07%</t>
  </si>
  <si>
    <t>Cash Dividends Paid - Total</t>
  </si>
  <si>
    <t>(1.09M)</t>
  </si>
  <si>
    <t>(728,392)</t>
  </si>
  <si>
    <t>(1.06M)</t>
  </si>
  <si>
    <t>(1.2M)</t>
  </si>
  <si>
    <t>(1.33M)</t>
  </si>
  <si>
    <t>Common Dividends</t>
  </si>
  <si>
    <t>Change in Capital Stock</t>
  </si>
  <si>
    <t>(267,025)</t>
  </si>
  <si>
    <t>529179</t>
  </si>
  <si>
    <t>1.14M</t>
  </si>
  <si>
    <t>569086</t>
  </si>
  <si>
    <t>(512,556)</t>
  </si>
  <si>
    <t>Repurchase of Common &amp; Preferred Stk.</t>
  </si>
  <si>
    <t>(438,897)</t>
  </si>
  <si>
    <t>(679,696)</t>
  </si>
  <si>
    <t>(907,094)</t>
  </si>
  <si>
    <t>Sale of Common &amp; Preferred Stock</t>
  </si>
  <si>
    <t>171872</t>
  </si>
  <si>
    <t>1.25M</t>
  </si>
  <si>
    <t>394538</t>
  </si>
  <si>
    <t>Proceeds from Stock Options</t>
  </si>
  <si>
    <t>Other Proceeds from Sale of Stock</t>
  </si>
  <si>
    <t>Issuance/Reduction of Debt, Net</t>
  </si>
  <si>
    <t>6.75M</t>
  </si>
  <si>
    <t>(1.41M)</t>
  </si>
  <si>
    <t>1.24M</t>
  </si>
  <si>
    <t>1.77M</t>
  </si>
  <si>
    <t>7.02M</t>
  </si>
  <si>
    <t>Change in Current Debt</t>
  </si>
  <si>
    <t>Change in Long-Term Debt</t>
  </si>
  <si>
    <t>Issuance of Long-Term Debt</t>
  </si>
  <si>
    <t>Reduction in Long-Term Debt</t>
  </si>
  <si>
    <t>(1.71M)</t>
  </si>
  <si>
    <t>(2.27M)</t>
  </si>
  <si>
    <t>567309</t>
  </si>
  <si>
    <t>Net Financing Cash Flow</t>
  </si>
  <si>
    <t>5.39M</t>
  </si>
  <si>
    <t>(1.61M)</t>
  </si>
  <si>
    <t>1.31M</t>
  </si>
  <si>
    <t>3.47M</t>
  </si>
  <si>
    <t>Net Financing Cash Flow Growth</t>
  </si>
  <si>
    <t>-129.79%</t>
  </si>
  <si>
    <t>181.49%</t>
  </si>
  <si>
    <t>-13.26%</t>
  </si>
  <si>
    <t>205.52%</t>
  </si>
  <si>
    <t>Net Financing Cash Flow / Sales</t>
  </si>
  <si>
    <t>-1.79%</t>
  </si>
  <si>
    <t>1.22%</t>
  </si>
  <si>
    <t>1.03%</t>
  </si>
  <si>
    <t>2.79%</t>
  </si>
  <si>
    <t>Exchange Rate Effect</t>
  </si>
  <si>
    <t>62804</t>
  </si>
  <si>
    <t>(7,172)</t>
  </si>
  <si>
    <t>(123,374)</t>
  </si>
  <si>
    <t>(161,929)</t>
  </si>
  <si>
    <t>(33,056)</t>
  </si>
  <si>
    <t>Miscellaneous Funds</t>
  </si>
  <si>
    <t>0</t>
  </si>
  <si>
    <t>Net Change in Cash</t>
  </si>
  <si>
    <t>1.9M</t>
  </si>
  <si>
    <t>1.89M</t>
  </si>
  <si>
    <t>(9.36M)</t>
  </si>
  <si>
    <t>140229</t>
  </si>
  <si>
    <t>3.48M</t>
  </si>
  <si>
    <t>Free Cash Flow</t>
  </si>
  <si>
    <t>(1.95M)</t>
  </si>
  <si>
    <t>2.61M</t>
  </si>
  <si>
    <t>(676,994)</t>
  </si>
  <si>
    <t>7.05M</t>
  </si>
  <si>
    <t>Free Cash Flow Growth</t>
  </si>
  <si>
    <t>196.41%</t>
  </si>
  <si>
    <t>38.40%</t>
  </si>
  <si>
    <t>-125.97%</t>
  </si>
  <si>
    <t>1,140.98%</t>
  </si>
  <si>
    <t>Free Cash Flow Yield</t>
  </si>
  <si>
    <t>6.25%</t>
  </si>
  <si>
    <t>Alliance Trust Ord (ATST.L)</t>
  </si>
  <si>
    <t>712.00</t>
  </si>
  <si>
    <t>708.00</t>
  </si>
  <si>
    <t>708.00 - 712.50</t>
  </si>
  <si>
    <t>5.53 - 712.50</t>
  </si>
  <si>
    <t>191801</t>
  </si>
  <si>
    <t>65118</t>
  </si>
  <si>
    <t>2.54B</t>
  </si>
  <si>
    <t>5.83</t>
  </si>
  <si>
    <t>122.2</t>
  </si>
  <si>
    <t>0.00 (0.00%)</t>
  </si>
  <si>
    <t>2017-06-08</t>
  </si>
  <si>
    <t>Invalid Date</t>
  </si>
  <si>
    <t>Invalid Date.1</t>
  </si>
  <si>
    <t>Invalid Date.2</t>
  </si>
  <si>
    <t>Invalid Date.3</t>
  </si>
  <si>
    <t>ATST.L</t>
  </si>
  <si>
    <t>0.26%</t>
  </si>
  <si>
    <t>3.74</t>
  </si>
  <si>
    <t>106.67</t>
  </si>
  <si>
    <t>93.01%</t>
  </si>
  <si>
    <t>97.53%</t>
  </si>
  <si>
    <t>11.99%</t>
  </si>
  <si>
    <t>20.30%</t>
  </si>
  <si>
    <t>678.78M</t>
  </si>
  <si>
    <t>1.32</t>
  </si>
  <si>
    <t>221.90%</t>
  </si>
  <si>
    <t>679M</t>
  </si>
  <si>
    <t>662.06M</t>
  </si>
  <si>
    <t>631.33M</t>
  </si>
  <si>
    <t>291.60%</t>
  </si>
  <si>
    <t>51.09M</t>
  </si>
  <si>
    <t>0.1</t>
  </si>
  <si>
    <t>238.8M</t>
  </si>
  <si>
    <t>7.27</t>
  </si>
  <si>
    <t>0.46</t>
  </si>
  <si>
    <t>6.68</t>
  </si>
  <si>
    <t>39.56M</t>
  </si>
  <si>
    <t>408.93M</t>
  </si>
  <si>
    <t>11,445.74%</t>
  </si>
  <si>
    <t>712.50</t>
  </si>
  <si>
    <t>5.53</t>
  </si>
  <si>
    <t>7.41</t>
  </si>
  <si>
    <t>7.12</t>
  </si>
  <si>
    <t>65.12k</t>
  </si>
  <si>
    <t>241.6k</t>
  </si>
  <si>
    <t>356.28M</t>
  </si>
  <si>
    <t>286.69M</t>
  </si>
  <si>
    <t>0.00%</t>
  </si>
  <si>
    <t>0.02%</t>
  </si>
  <si>
    <t>Jun 8, 2017</t>
  </si>
  <si>
    <t>Mr. Grant Lindsay</t>
  </si>
  <si>
    <t>Head of Equities</t>
  </si>
  <si>
    <t>Dr. Jonathan Bolton Ph.D.</t>
  </si>
  <si>
    <t>Head of Asian Equities</t>
  </si>
  <si>
    <t>Mr. Roderick Neil George Davidson</t>
  </si>
  <si>
    <t>Head of Fixed Income and Head of Bonds</t>
  </si>
  <si>
    <t>Mr. Patrick Mill</t>
  </si>
  <si>
    <t>Managing Director of Alliance Trust Savings</t>
  </si>
  <si>
    <t>Dr. Peter Anthony Michaelis Ph.D.</t>
  </si>
  <si>
    <t>Arcam AB (publ) (ARCM.ST)</t>
  </si>
  <si>
    <t>336.50</t>
  </si>
  <si>
    <t>333.50</t>
  </si>
  <si>
    <t>335.00</t>
  </si>
  <si>
    <t>334.00 x</t>
  </si>
  <si>
    <t>336.50 x</t>
  </si>
  <si>
    <t>330.50 - 336.50</t>
  </si>
  <si>
    <t>151.50 - 355.00</t>
  </si>
  <si>
    <t>398</t>
  </si>
  <si>
    <t>4016</t>
  </si>
  <si>
    <t>6.98B</t>
  </si>
  <si>
    <t>-332.84</t>
  </si>
  <si>
    <t>-1.01</t>
  </si>
  <si>
    <t>285.00</t>
  </si>
  <si>
    <t>Current Qtr. (Mar 2017)</t>
  </si>
  <si>
    <t>Next Qtr. (Jun 2017)</t>
  </si>
  <si>
    <t>190.2M</t>
  </si>
  <si>
    <t>846M</t>
  </si>
  <si>
    <t>184.6M</t>
  </si>
  <si>
    <t>159.9M</t>
  </si>
  <si>
    <t>147.7M</t>
  </si>
  <si>
    <t>648.3M</t>
  </si>
  <si>
    <t>28.80%</t>
  </si>
  <si>
    <t>30.50%</t>
  </si>
  <si>
    <t>29.90%</t>
  </si>
  <si>
    <t>12/31/2016</t>
  </si>
  <si>
    <t>0.58</t>
  </si>
  <si>
    <t>0.35</t>
  </si>
  <si>
    <t>0.71</t>
  </si>
  <si>
    <t>0.07</t>
  </si>
  <si>
    <t>-0.15</t>
  </si>
  <si>
    <t>-0.84</t>
  </si>
  <si>
    <t>-0.51</t>
  </si>
  <si>
    <t>-0.5</t>
  </si>
  <si>
    <t>-1.55</t>
  </si>
  <si>
    <t>-87.90%</t>
  </si>
  <si>
    <t>-142.90%</t>
  </si>
  <si>
    <t>-218.30%</t>
  </si>
  <si>
    <t>ARCM.ST</t>
  </si>
  <si>
    <t>47.25%</t>
  </si>
  <si>
    <t>10.26</t>
  </si>
  <si>
    <t>7.53</t>
  </si>
  <si>
    <t>-3.09%</t>
  </si>
  <si>
    <t>-4.64%</t>
  </si>
  <si>
    <t>-2.27%</t>
  </si>
  <si>
    <t>680.6M</t>
  </si>
  <si>
    <t>32.76</t>
  </si>
  <si>
    <t>20.20%</t>
  </si>
  <si>
    <t>192M</t>
  </si>
  <si>
    <t>-2.3M</t>
  </si>
  <si>
    <t>-21M</t>
  </si>
  <si>
    <t>218M</t>
  </si>
  <si>
    <t>10.51</t>
  </si>
  <si>
    <t>4.3M</t>
  </si>
  <si>
    <t>3.45</t>
  </si>
  <si>
    <t>44.71</t>
  </si>
  <si>
    <t>-94.7M</t>
  </si>
  <si>
    <t>-204.57M</t>
  </si>
  <si>
    <t>67.59%</t>
  </si>
  <si>
    <t>355.00</t>
  </si>
  <si>
    <t>151.50</t>
  </si>
  <si>
    <t>333.30</t>
  </si>
  <si>
    <t>323.26</t>
  </si>
  <si>
    <t>4.02k</t>
  </si>
  <si>
    <t>1.51k</t>
  </si>
  <si>
    <t>20.75M</t>
  </si>
  <si>
    <t>2.25M</t>
  </si>
  <si>
    <t>4/1</t>
  </si>
  <si>
    <t>Jan 21, 2014</t>
  </si>
  <si>
    <t>Mr. Magnus Ren\xe9</t>
  </si>
  <si>
    <t>Chief Exec. Officer and Pres</t>
  </si>
  <si>
    <t>Mr. Johan Brandt</t>
  </si>
  <si>
    <t>Chief Financial Officer and Exec. VP</t>
  </si>
  <si>
    <t>Mr. Lars Olof Jonsson</t>
  </si>
  <si>
    <t>Mr. Bruce Bradshaw</t>
  </si>
  <si>
    <t>Chief Marketing Officer</t>
  </si>
  <si>
    <t>Mr. Isak Elfstr\xf6m</t>
  </si>
  <si>
    <t>Chief Architect Ebm Technology</t>
  </si>
  <si>
    <t>Associated Banc-Corp (ASB)</t>
  </si>
  <si>
    <t>24.85</t>
  </si>
  <si>
    <t>25.00</t>
  </si>
  <si>
    <t>24.75 x 200</t>
  </si>
  <si>
    <t>24.90 x 200</t>
  </si>
  <si>
    <t>24.80 - 25.05</t>
  </si>
  <si>
    <t>17.52 - 26.70</t>
  </si>
  <si>
    <t>468602</t>
  </si>
  <si>
    <t>773800</t>
  </si>
  <si>
    <t>3.73B</t>
  </si>
  <si>
    <t>1.17</t>
  </si>
  <si>
    <t>18.54</t>
  </si>
  <si>
    <t>1.34</t>
  </si>
  <si>
    <t>Jul 20, 2017</t>
  </si>
  <si>
    <t>0.48 (1.92%)</t>
  </si>
  <si>
    <t>2017-05-30</t>
  </si>
  <si>
    <t>25.31</t>
  </si>
  <si>
    <t>12</t>
  </si>
  <si>
    <t>14</t>
  </si>
  <si>
    <t>272.03M</t>
  </si>
  <si>
    <t>275.86M</t>
  </si>
  <si>
    <t>1.09B</t>
  </si>
  <si>
    <t>1.16B</t>
  </si>
  <si>
    <t>263.2M</t>
  </si>
  <si>
    <t>265.9M</t>
  </si>
  <si>
    <t>1.06B</t>
  </si>
  <si>
    <t>1.12B</t>
  </si>
  <si>
    <t>277.9M</t>
  </si>
  <si>
    <t>285.5M</t>
  </si>
  <si>
    <t>1.2B</t>
  </si>
  <si>
    <t>258.88M</t>
  </si>
  <si>
    <t>273.77M</t>
  </si>
  <si>
    <t>5.10%</t>
  </si>
  <si>
    <t>0.80%</t>
  </si>
  <si>
    <t>3.10%</t>
  </si>
  <si>
    <t>6.00%</t>
  </si>
  <si>
    <t>0.32</t>
  </si>
  <si>
    <t>0.34</t>
  </si>
  <si>
    <t>0.02</t>
  </si>
  <si>
    <t>6.30%</t>
  </si>
  <si>
    <t>9.40%</t>
  </si>
  <si>
    <t>ASB</t>
  </si>
  <si>
    <t>16.10%</t>
  </si>
  <si>
    <t>8.80%</t>
  </si>
  <si>
    <t>15.10%</t>
  </si>
  <si>
    <t>11.00%</t>
  </si>
  <si>
    <t>9.05%</t>
  </si>
  <si>
    <t>6.03%</t>
  </si>
  <si>
    <t>15.43</t>
  </si>
  <si>
    <t>1.90</t>
  </si>
  <si>
    <t>3.71</t>
  </si>
  <si>
    <t>21.27%</t>
  </si>
  <si>
    <t>34.33%</t>
  </si>
  <si>
    <t>0.75%</t>
  </si>
  <si>
    <t>1.01B</t>
  </si>
  <si>
    <t>6.74</t>
  </si>
  <si>
    <t>6.80%</t>
  </si>
  <si>
    <t>202.96M</t>
  </si>
  <si>
    <t>32.30%</t>
  </si>
  <si>
    <t>742.87M</t>
  </si>
  <si>
    <t>4.9</t>
  </si>
  <si>
    <t>3.89B</t>
  </si>
  <si>
    <t>19.71</t>
  </si>
  <si>
    <t>776.32M</t>
  </si>
  <si>
    <t>41.24%</t>
  </si>
  <si>
    <t>26.70</t>
  </si>
  <si>
    <t>17.52</t>
  </si>
  <si>
    <t>24.83</t>
  </si>
  <si>
    <t>24.88</t>
  </si>
  <si>
    <t>773.8k</t>
  </si>
  <si>
    <t>700.63k</t>
  </si>
  <si>
    <t>150.05M</t>
  </si>
  <si>
    <t>149.8M</t>
  </si>
  <si>
    <t>0.92%</t>
  </si>
  <si>
    <t>82.10%</t>
  </si>
  <si>
    <t>2.89M</t>
  </si>
  <si>
    <t>4.65</t>
  </si>
  <si>
    <t>1.93%</t>
  </si>
  <si>
    <t>3.41M</t>
  </si>
  <si>
    <t>0.48</t>
  </si>
  <si>
    <t>1.92%</t>
  </si>
  <si>
    <t>1.84%</t>
  </si>
  <si>
    <t>1.95</t>
  </si>
  <si>
    <t>Jun 15, 2017</t>
  </si>
  <si>
    <t>May 30, 2017</t>
  </si>
  <si>
    <t>3/2</t>
  </si>
  <si>
    <t>May 13, 2004</t>
  </si>
  <si>
    <t>Mr. Philip B. Flynn</t>
  </si>
  <si>
    <t>CEO, Pres and Director</t>
  </si>
  <si>
    <t>2.21M</t>
  </si>
  <si>
    <t>Mr. Christopher J. Del Moral-Niles CFA</t>
  </si>
  <si>
    <t>CFO, Principal Accounting Officer, EVP, CFO - Assoc.d Bank NA and EVP - Assoc.d Bank NA</t>
  </si>
  <si>
    <t>886.12k</t>
  </si>
  <si>
    <t>Mr. Randall J. Erickson J.D.</t>
  </si>
  <si>
    <t>Exec. VP, Gen. Counsel, Corp. Sec. &amp; Chief Risk Officer</t>
  </si>
  <si>
    <t>760.88k</t>
  </si>
  <si>
    <t>159.11k</t>
  </si>
  <si>
    <t>Mr. John A. Utz</t>
  </si>
  <si>
    <t>Head of Corp. Banking, EVP &amp; Milwaukee Market Pres</t>
  </si>
  <si>
    <t>810.56k</t>
  </si>
  <si>
    <t>62.61k</t>
  </si>
  <si>
    <t>Mr. James Spencer Payne Jr.</t>
  </si>
  <si>
    <t>Chief Information &amp; Operations Officer and Exec. VP</t>
  </si>
  <si>
    <t>Interest Income</t>
  </si>
  <si>
    <t>717.82M</t>
  </si>
  <si>
    <t>708.98M</t>
  </si>
  <si>
    <t>736.75M</t>
  </si>
  <si>
    <t>753.66M</t>
  </si>
  <si>
    <t>791.57M</t>
  </si>
  <si>
    <t>Interest and Fees on Loans</t>
  </si>
  <si>
    <t>595.97M</t>
  </si>
  <si>
    <t>587.53M</t>
  </si>
  <si>
    <t>598.58M</t>
  </si>
  <si>
    <t>615.63M</t>
  </si>
  <si>
    <t>659.54M</t>
  </si>
  <si>
    <t>Interest Income on Fed. Funds</t>
  </si>
  <si>
    <t>Interest Income on Fed. Repos</t>
  </si>
  <si>
    <t>Interest on Bank Deposits</t>
  </si>
  <si>
    <t>Other Interest or Dividend Income</t>
  </si>
  <si>
    <t>121.85M</t>
  </si>
  <si>
    <t>121.46M</t>
  </si>
  <si>
    <t>138.16M</t>
  </si>
  <si>
    <t>138.04M</t>
  </si>
  <si>
    <t>132.03M</t>
  </si>
  <si>
    <t>Interest Income Growth</t>
  </si>
  <si>
    <t>-1.23%</t>
  </si>
  <si>
    <t>3.92%</t>
  </si>
  <si>
    <t>2.30%</t>
  </si>
  <si>
    <t>5.03%</t>
  </si>
  <si>
    <t>Total Interest Expense</t>
  </si>
  <si>
    <t>92.29M</t>
  </si>
  <si>
    <t>63.44M</t>
  </si>
  <si>
    <t>55.78M</t>
  </si>
  <si>
    <t>77.38M</t>
  </si>
  <si>
    <t>84.3M</t>
  </si>
  <si>
    <t>Interest Expense on Bank Deposits</t>
  </si>
  <si>
    <t>41.43M</t>
  </si>
  <si>
    <t>31.27M</t>
  </si>
  <si>
    <t>26.29M</t>
  </si>
  <si>
    <t>33.13M</t>
  </si>
  <si>
    <t>50.34M</t>
  </si>
  <si>
    <t>Other Interest Expense</t>
  </si>
  <si>
    <t>48.17M</t>
  </si>
  <si>
    <t>30.85M</t>
  </si>
  <si>
    <t>28.27M</t>
  </si>
  <si>
    <t>43.32M</t>
  </si>
  <si>
    <t>32.65M</t>
  </si>
  <si>
    <t>Interest Expense on Debt</t>
  </si>
  <si>
    <t>Other Borrowed Funds</t>
  </si>
  <si>
    <t>Total Interest Expense Growth</t>
  </si>
  <si>
    <t>-31.26%</t>
  </si>
  <si>
    <t>-12.08%</t>
  </si>
  <si>
    <t>38.74%</t>
  </si>
  <si>
    <t>8.93%</t>
  </si>
  <si>
    <t>Net Interest Income</t>
  </si>
  <si>
    <t>625.52M</t>
  </si>
  <si>
    <t>645.54M</t>
  </si>
  <si>
    <t>680.97M</t>
  </si>
  <si>
    <t>676.28M</t>
  </si>
  <si>
    <t>707.27M</t>
  </si>
  <si>
    <t>Net Interest Income Growth</t>
  </si>
  <si>
    <t>3.20%</t>
  </si>
  <si>
    <t>5.49%</t>
  </si>
  <si>
    <t>-0.69%</t>
  </si>
  <si>
    <t>4.58%</t>
  </si>
  <si>
    <t>Loan Loss Provision</t>
  </si>
  <si>
    <t>3M</t>
  </si>
  <si>
    <t>10M</t>
  </si>
  <si>
    <t>16M</t>
  </si>
  <si>
    <t>37.5M</t>
  </si>
  <si>
    <t>70M</t>
  </si>
  <si>
    <t>Loan Loss Provision Growth</t>
  </si>
  <si>
    <t>233.33%</t>
  </si>
  <si>
    <t>60.00%</t>
  </si>
  <si>
    <t>134.38%</t>
  </si>
  <si>
    <t>86.67%</t>
  </si>
  <si>
    <t>Net Interest Income after Provision</t>
  </si>
  <si>
    <t>622.52M</t>
  </si>
  <si>
    <t>635.54M</t>
  </si>
  <si>
    <t>664.97M</t>
  </si>
  <si>
    <t>638.78M</t>
  </si>
  <si>
    <t>637.27M</t>
  </si>
  <si>
    <t>Net Interest Inc After Loan Loss Prov Growth</t>
  </si>
  <si>
    <t>2.09%</t>
  </si>
  <si>
    <t>4.63%</t>
  </si>
  <si>
    <t>-3.94%</t>
  </si>
  <si>
    <t>-0.24%</t>
  </si>
  <si>
    <t>Net Interest Margin</t>
  </si>
  <si>
    <t>2.80%</t>
  </si>
  <si>
    <t>Non-Interest Income</t>
  </si>
  <si>
    <t>356.78M</t>
  </si>
  <si>
    <t>312.65M</t>
  </si>
  <si>
    <t>304.34M</t>
  </si>
  <si>
    <t>337.76M</t>
  </si>
  <si>
    <t>360.72M</t>
  </si>
  <si>
    <t>Securities Gain</t>
  </si>
  <si>
    <t>4.26M</t>
  </si>
  <si>
    <t>564000</t>
  </si>
  <si>
    <t>494000</t>
  </si>
  <si>
    <t>8.13M</t>
  </si>
  <si>
    <t>9.32M</t>
  </si>
  <si>
    <t>Trading Account Income</t>
  </si>
  <si>
    <t>Trust Income, Commissions &amp; Fees</t>
  </si>
  <si>
    <t>329.31M</t>
  </si>
  <si>
    <t>290.35M</t>
  </si>
  <si>
    <t>271.51M</t>
  </si>
  <si>
    <t>308.18M</t>
  </si>
  <si>
    <t>328.6M</t>
  </si>
  <si>
    <t>Commission &amp; Fee Income</t>
  </si>
  <si>
    <t>288.57M</t>
  </si>
  <si>
    <t>244.72M</t>
  </si>
  <si>
    <t>223.11M</t>
  </si>
  <si>
    <t>259.34M</t>
  </si>
  <si>
    <t>281.74M</t>
  </si>
  <si>
    <t>Other Operating Income</t>
  </si>
  <si>
    <t>23.21M</t>
  </si>
  <si>
    <t>21.74M</t>
  </si>
  <si>
    <t>32.33M</t>
  </si>
  <si>
    <t>21.44M</t>
  </si>
  <si>
    <t>22.8M</t>
  </si>
  <si>
    <t>Non-Interest Expense</t>
  </si>
  <si>
    <t>698.14M</t>
  </si>
  <si>
    <t>685.71M</t>
  </si>
  <si>
    <t>693.26M</t>
  </si>
  <si>
    <t>706.75M</t>
  </si>
  <si>
    <t>710.4M</t>
  </si>
  <si>
    <t>Labor &amp; Related Expense</t>
  </si>
  <si>
    <t>381.4M</t>
  </si>
  <si>
    <t>408.02M</t>
  </si>
  <si>
    <t>400.4M</t>
  </si>
  <si>
    <t>415.74M</t>
  </si>
  <si>
    <t>428.84M</t>
  </si>
  <si>
    <t>Equipment Expense</t>
  </si>
  <si>
    <t>84.36M</t>
  </si>
  <si>
    <t>84.76M</t>
  </si>
  <si>
    <t>82.46M</t>
  </si>
  <si>
    <t>84.11M</t>
  </si>
  <si>
    <t>77.56M</t>
  </si>
  <si>
    <t>195.8M</t>
  </si>
  <si>
    <t>154.75M</t>
  </si>
  <si>
    <t>158.17M</t>
  </si>
  <si>
    <t>162.93M</t>
  </si>
  <si>
    <t>163.06M</t>
  </si>
  <si>
    <t>Operating Income</t>
  </si>
  <si>
    <t>281.17M</t>
  </si>
  <si>
    <t>262.48M</t>
  </si>
  <si>
    <t>276.05M</t>
  </si>
  <si>
    <t>269.79M</t>
  </si>
  <si>
    <t>287.6M</t>
  </si>
  <si>
    <t>Operating Income Growth</t>
  </si>
  <si>
    <t>-6.65%</t>
  </si>
  <si>
    <t>5.17%</t>
  </si>
  <si>
    <t>6.60%</t>
  </si>
  <si>
    <t>Operating Income Margin</t>
  </si>
  <si>
    <t>24.96%</t>
  </si>
  <si>
    <t>Non-Operating Income (Expense)</t>
  </si>
  <si>
    <t>(12.1M)</t>
  </si>
  <si>
    <t>5.41M</t>
  </si>
  <si>
    <t>Miscellaneous Non Operating Expense</t>
  </si>
  <si>
    <t>14.61M</t>
  </si>
  <si>
    <t>254.46M</t>
  </si>
  <si>
    <t>267.89M</t>
  </si>
  <si>
    <t>5.28%</t>
  </si>
  <si>
    <t>3.04%</t>
  </si>
  <si>
    <t>Income Taxes</t>
  </si>
  <si>
    <t>75.49M</t>
  </si>
  <si>
    <t>79.2M</t>
  </si>
  <si>
    <t>85.54M</t>
  </si>
  <si>
    <t>81.49M</t>
  </si>
  <si>
    <t>87.32M</t>
  </si>
  <si>
    <t>Income Tax - Current - Domestic</t>
  </si>
  <si>
    <t>19.72M</t>
  </si>
  <si>
    <t>50.63M</t>
  </si>
  <si>
    <t>74.65M</t>
  </si>
  <si>
    <t>85.01M</t>
  </si>
  <si>
    <t>76.67M</t>
  </si>
  <si>
    <t>Income Tax - Current - Foreign</t>
  </si>
  <si>
    <t>2.65M</t>
  </si>
  <si>
    <t>1M</t>
  </si>
  <si>
    <t>Income Tax - Deferred - Domestic</t>
  </si>
  <si>
    <t>41.91M</t>
  </si>
  <si>
    <t>16.41M</t>
  </si>
  <si>
    <t>(805,000)</t>
  </si>
  <si>
    <t>(3.52M)</t>
  </si>
  <si>
    <t>10.66M</t>
  </si>
  <si>
    <t>Income Tax - Deferred - Foreign</t>
  </si>
  <si>
    <t>12.39M</t>
  </si>
  <si>
    <t>9.51M</t>
  </si>
  <si>
    <t>10.7M</t>
  </si>
  <si>
    <t>(762,000)</t>
  </si>
  <si>
    <t>(1.44M)</t>
  </si>
  <si>
    <t>(1.74M)</t>
  </si>
  <si>
    <t>(1.87M)</t>
  </si>
  <si>
    <t>(2.07M)</t>
  </si>
  <si>
    <t>178.21M</t>
  </si>
  <si>
    <t>187.26M</t>
  </si>
  <si>
    <t>188.77M</t>
  </si>
  <si>
    <t>186.43M</t>
  </si>
  <si>
    <t>198.21M</t>
  </si>
  <si>
    <t>5.07%</t>
  </si>
  <si>
    <t>0.81%</t>
  </si>
  <si>
    <t>-1.24%</t>
  </si>
  <si>
    <t>6.32%</t>
  </si>
  <si>
    <t>Net Margin</t>
  </si>
  <si>
    <t>17.20%</t>
  </si>
  <si>
    <t>5.2M</t>
  </si>
  <si>
    <t>5.16M</t>
  </si>
  <si>
    <t>8.9M</t>
  </si>
  <si>
    <t>173.01M</t>
  </si>
  <si>
    <t>182.1M</t>
  </si>
  <si>
    <t>183.77M</t>
  </si>
  <si>
    <t>179.27M</t>
  </si>
  <si>
    <t>189.31M</t>
  </si>
  <si>
    <t>1.00</t>
  </si>
  <si>
    <t>1.20</t>
  </si>
  <si>
    <t>1.27</t>
  </si>
  <si>
    <t>6.36%</t>
  </si>
  <si>
    <t>2.56%</t>
  </si>
  <si>
    <t>5.83%</t>
  </si>
  <si>
    <t>172.26M</t>
  </si>
  <si>
    <t>165.58M</t>
  </si>
  <si>
    <t>157.29M</t>
  </si>
  <si>
    <t>149.35M</t>
  </si>
  <si>
    <t>148.77M</t>
  </si>
  <si>
    <t>1.16</t>
  </si>
  <si>
    <t>1.19</t>
  </si>
  <si>
    <t>5.45%</t>
  </si>
  <si>
    <t>2.59%</t>
  </si>
  <si>
    <t>5.88%</t>
  </si>
  <si>
    <t>172.36M</t>
  </si>
  <si>
    <t>165.8M</t>
  </si>
  <si>
    <t>158.25M</t>
  </si>
  <si>
    <t>150.6M</t>
  </si>
  <si>
    <t>149.96M</t>
  </si>
  <si>
    <t>Total Cash &amp; Due from Banks</t>
  </si>
  <si>
    <t>563.3M</t>
  </si>
  <si>
    <t>455.48M</t>
  </si>
  <si>
    <t>444.11M</t>
  </si>
  <si>
    <t>374.92M</t>
  </si>
  <si>
    <t>446.56M</t>
  </si>
  <si>
    <t>Cash &amp; Due from Banks Growth</t>
  </si>
  <si>
    <t>-19.14%</t>
  </si>
  <si>
    <t>-2.50%</t>
  </si>
  <si>
    <t>-15.58%</t>
  </si>
  <si>
    <t>19.11%</t>
  </si>
  <si>
    <t>Investments - Total</t>
  </si>
  <si>
    <t>5.64B</t>
  </si>
  <si>
    <t>5.9B</t>
  </si>
  <si>
    <t>6.8B</t>
  </si>
  <si>
    <t>6.54B</t>
  </si>
  <si>
    <t>6.46B</t>
  </si>
  <si>
    <t>Trading Account Securities</t>
  </si>
  <si>
    <t>70.71M</t>
  </si>
  <si>
    <t>43.73M</t>
  </si>
  <si>
    <t>35.16M</t>
  </si>
  <si>
    <t>32.19M</t>
  </si>
  <si>
    <t>52.4M</t>
  </si>
  <si>
    <t>Federal Funds Sold &amp; Securities Purchased</t>
  </si>
  <si>
    <t>27.14M</t>
  </si>
  <si>
    <t>16.03M</t>
  </si>
  <si>
    <t>19M</t>
  </si>
  <si>
    <t>46.5M</t>
  </si>
  <si>
    <t>Federal Funds Sold</t>
  </si>
  <si>
    <t>Securities Bought Under Resale Agreement</t>
  </si>
  <si>
    <t>Treasury Securities</t>
  </si>
  <si>
    <t>998000</t>
  </si>
  <si>
    <t>997000</t>
  </si>
  <si>
    <t>Federal Agency Securities</t>
  </si>
  <si>
    <t>166.77M</t>
  </si>
  <si>
    <t>181.25M</t>
  </si>
  <si>
    <t>189.11M</t>
  </si>
  <si>
    <t>147.24M</t>
  </si>
  <si>
    <t>140M</t>
  </si>
  <si>
    <t>State &amp; Municipal Securities</t>
  </si>
  <si>
    <t>841.07M</t>
  </si>
  <si>
    <t>851.29M</t>
  </si>
  <si>
    <t>987.13M</t>
  </si>
  <si>
    <t>1.04B</t>
  </si>
  <si>
    <t>1.15B</t>
  </si>
  <si>
    <t>Mortgage Backed Securities</t>
  </si>
  <si>
    <t>4.03B</t>
  </si>
  <si>
    <t>4.51B</t>
  </si>
  <si>
    <t>4.81B</t>
  </si>
  <si>
    <t>5.09B</t>
  </si>
  <si>
    <t>4.8B</t>
  </si>
  <si>
    <t>Other Securities</t>
  </si>
  <si>
    <t>92.1M</t>
  </si>
  <si>
    <t>94.52M</t>
  </si>
  <si>
    <t>33.16M</t>
  </si>
  <si>
    <t>4.77M</t>
  </si>
  <si>
    <t>4.8M</t>
  </si>
  <si>
    <t>Other Investments</t>
  </si>
  <si>
    <t>408.84M</t>
  </si>
  <si>
    <t>190.76M</t>
  </si>
  <si>
    <t>726.86M</t>
  </si>
  <si>
    <t>204.68M</t>
  </si>
  <si>
    <t>269.66M</t>
  </si>
  <si>
    <t>Investments Growth</t>
  </si>
  <si>
    <t>4.52%</t>
  </si>
  <si>
    <t>15.27%</t>
  </si>
  <si>
    <t>-3.78%</t>
  </si>
  <si>
    <t>-1.17%</t>
  </si>
  <si>
    <t>Net Loans</t>
  </si>
  <si>
    <t>15.11B</t>
  </si>
  <si>
    <t>15.63B</t>
  </si>
  <si>
    <t>17.33B</t>
  </si>
  <si>
    <t>18.44B</t>
  </si>
  <si>
    <t>19.78B</t>
  </si>
  <si>
    <t>Gross Loans - Net of Unearned Income</t>
  </si>
  <si>
    <t>15.41B</t>
  </si>
  <si>
    <t>15.9B</t>
  </si>
  <si>
    <t>17.59B</t>
  </si>
  <si>
    <t>18.71B</t>
  </si>
  <si>
    <t>20.05B</t>
  </si>
  <si>
    <t>Commercial &amp; Industrial Loans</t>
  </si>
  <si>
    <t>4.5B</t>
  </si>
  <si>
    <t>4.82B</t>
  </si>
  <si>
    <t>5.91B</t>
  </si>
  <si>
    <t>6.19B</t>
  </si>
  <si>
    <t>6.49B</t>
  </si>
  <si>
    <t>Consumer &amp; Installment Loans</t>
  </si>
  <si>
    <t>2.69B</t>
  </si>
  <si>
    <t>2.23B</t>
  </si>
  <si>
    <t>2.09B</t>
  </si>
  <si>
    <t>1.43B</t>
  </si>
  <si>
    <t>1.33B</t>
  </si>
  <si>
    <t>Real Estate Mortgage Loans</t>
  </si>
  <si>
    <t>8.16B</t>
  </si>
  <si>
    <t>8.79B</t>
  </si>
  <si>
    <t>9.55B</t>
  </si>
  <si>
    <t>11.1B</t>
  </si>
  <si>
    <t>12.24B</t>
  </si>
  <si>
    <t>Lease Financing Loans</t>
  </si>
  <si>
    <t>64.2M</t>
  </si>
  <si>
    <t>55.48M</t>
  </si>
  <si>
    <t>51.53M</t>
  </si>
  <si>
    <t>Foreign Loans</t>
  </si>
  <si>
    <t>Broker &amp; Financial Institution Loans</t>
  </si>
  <si>
    <t>Unspecified/Other Loans</t>
  </si>
  <si>
    <t>Unearned Income</t>
  </si>
  <si>
    <t>Loan Loss Allowances (Reserves)</t>
  </si>
  <si>
    <t>(297.41M)</t>
  </si>
  <si>
    <t>(268.32M)</t>
  </si>
  <si>
    <t>(266.3M)</t>
  </si>
  <si>
    <t>(274.26M)</t>
  </si>
  <si>
    <t>(278.34M)</t>
  </si>
  <si>
    <t>Customer Liability on Acceptances</t>
  </si>
  <si>
    <t>Loans - 1 Yr Growth Rate</t>
  </si>
  <si>
    <t>3.40%</t>
  </si>
  <si>
    <t>10.88%</t>
  </si>
  <si>
    <t>7.25%</t>
  </si>
  <si>
    <t>Loans (Total) / Total Deposits</t>
  </si>
  <si>
    <t>Loans (Total) / Total Assets</t>
  </si>
  <si>
    <t>253.96M</t>
  </si>
  <si>
    <t>270.89M</t>
  </si>
  <si>
    <t>274.69M</t>
  </si>
  <si>
    <t>267.61M</t>
  </si>
  <si>
    <t>330.32M</t>
  </si>
  <si>
    <t>Other Assets (Including Intangibles)</t>
  </si>
  <si>
    <t>1.76B</t>
  </si>
  <si>
    <t>1.86B</t>
  </si>
  <si>
    <t>1.87B</t>
  </si>
  <si>
    <t>1.98B</t>
  </si>
  <si>
    <t>766.45M</t>
  </si>
  <si>
    <t>921.79M</t>
  </si>
  <si>
    <t>938.22M</t>
  </si>
  <si>
    <t>997.24M</t>
  </si>
  <si>
    <t>989.16M</t>
  </si>
  <si>
    <t>990.34M</t>
  </si>
  <si>
    <t>940.35M</t>
  </si>
  <si>
    <t>936.61M</t>
  </si>
  <si>
    <t>985.3M</t>
  </si>
  <si>
    <t>987.33M</t>
  </si>
  <si>
    <t>Interest Receivables</t>
  </si>
  <si>
    <t>68.39M</t>
  </si>
  <si>
    <t>66.31M</t>
  </si>
  <si>
    <t>67.57M</t>
  </si>
  <si>
    <t>23.66B</t>
  </si>
  <si>
    <t>24.4B</t>
  </si>
  <si>
    <t>26.98B</t>
  </si>
  <si>
    <t>27.87B</t>
  </si>
  <si>
    <t>29.29B</t>
  </si>
  <si>
    <t>Assets - Total Growth</t>
  </si>
  <si>
    <t>3.14%</t>
  </si>
  <si>
    <t>10.59%</t>
  </si>
  <si>
    <t>3.29%</t>
  </si>
  <si>
    <t>5.11%</t>
  </si>
  <si>
    <t>Return On Average Assets</t>
  </si>
  <si>
    <t>0.69%</t>
  </si>
  <si>
    <t>Total Deposits</t>
  </si>
  <si>
    <t>16.94B</t>
  </si>
  <si>
    <t>17.27B</t>
  </si>
  <si>
    <t>18.76B</t>
  </si>
  <si>
    <t>21.01B</t>
  </si>
  <si>
    <t>21.89B</t>
  </si>
  <si>
    <t>Demand Deposits</t>
  </si>
  <si>
    <t>4.76B</t>
  </si>
  <si>
    <t>4.63B</t>
  </si>
  <si>
    <t>5.56B</t>
  </si>
  <si>
    <t>5.39B</t>
  </si>
  <si>
    <t>Savings/Time Deposits</t>
  </si>
  <si>
    <t>12.18B</t>
  </si>
  <si>
    <t>12.64B</t>
  </si>
  <si>
    <t>14.26B</t>
  </si>
  <si>
    <t>15.45B</t>
  </si>
  <si>
    <t>16.5B</t>
  </si>
  <si>
    <t>Foreign Office Deposits</t>
  </si>
  <si>
    <t>Deposits Growth</t>
  </si>
  <si>
    <t>8.67%</t>
  </si>
  <si>
    <t>11.96%</t>
  </si>
  <si>
    <t>4.19%</t>
  </si>
  <si>
    <t>Total Debt</t>
  </si>
  <si>
    <t>3.34B</t>
  </si>
  <si>
    <t>3.83B</t>
  </si>
  <si>
    <t>5B</t>
  </si>
  <si>
    <t>3.51B</t>
  </si>
  <si>
    <t>3.85B</t>
  </si>
  <si>
    <t>2.73B</t>
  </si>
  <si>
    <t>895.93M</t>
  </si>
  <si>
    <t>834.42M</t>
  </si>
  <si>
    <t>1.93B</t>
  </si>
  <si>
    <t>355M</t>
  </si>
  <si>
    <t>500M</t>
  </si>
  <si>
    <t>335M</t>
  </si>
  <si>
    <t>482.01M</t>
  </si>
  <si>
    <t>801.94M</t>
  </si>
  <si>
    <t>540.93M</t>
  </si>
  <si>
    <t>568.29M</t>
  </si>
  <si>
    <t>499.42M</t>
  </si>
  <si>
    <t>610.04M</t>
  </si>
  <si>
    <t>615.3M</t>
  </si>
  <si>
    <t>2.93B</t>
  </si>
  <si>
    <t>3.93B</t>
  </si>
  <si>
    <t>2.68B</t>
  </si>
  <si>
    <t>2.76B</t>
  </si>
  <si>
    <t>LT Debt excl. Capitalized Leases</t>
  </si>
  <si>
    <t>Long Term Debt Growth</t>
  </si>
  <si>
    <t>376.56%</t>
  </si>
  <si>
    <t>34.03%</t>
  </si>
  <si>
    <t>-31.91%</t>
  </si>
  <si>
    <t>Total Debt / Total Assets</t>
  </si>
  <si>
    <t>14.13%</t>
  </si>
  <si>
    <t>15.69%</t>
  </si>
  <si>
    <t>18.53%</t>
  </si>
  <si>
    <t>12.60%</t>
  </si>
  <si>
    <t>13.16%</t>
  </si>
  <si>
    <t>269.19M</t>
  </si>
  <si>
    <t>240.27M</t>
  </si>
  <si>
    <t>259.61M</t>
  </si>
  <si>
    <t>256.34M</t>
  </si>
  <si>
    <t>305.73M</t>
  </si>
  <si>
    <t>20.72B</t>
  </si>
  <si>
    <t>21.51B</t>
  </si>
  <si>
    <t>24.18B</t>
  </si>
  <si>
    <t>24.93B</t>
  </si>
  <si>
    <t>26.2B</t>
  </si>
  <si>
    <t>63.27M</t>
  </si>
  <si>
    <t>61.86M</t>
  </si>
  <si>
    <t>59.73M</t>
  </si>
  <si>
    <t>121.38M</t>
  </si>
  <si>
    <t>159.93M</t>
  </si>
  <si>
    <t>2.87B</t>
  </si>
  <si>
    <t>2.83B</t>
  </si>
  <si>
    <t>2.74B</t>
  </si>
  <si>
    <t>2.82B</t>
  </si>
  <si>
    <t>1.75M</t>
  </si>
  <si>
    <t>1.67M</t>
  </si>
  <si>
    <t>1.64M</t>
  </si>
  <si>
    <t>1.63M</t>
  </si>
  <si>
    <t>Additional Paid-In Capital/Capital Surplus</t>
  </si>
  <si>
    <t>1.6B</t>
  </si>
  <si>
    <t>1.62B</t>
  </si>
  <si>
    <t>1.48B</t>
  </si>
  <si>
    <t>1.46B</t>
  </si>
  <si>
    <t>1.28B</t>
  </si>
  <si>
    <t>1.5B</t>
  </si>
  <si>
    <t>1.59B</t>
  </si>
  <si>
    <t>1.7B</t>
  </si>
  <si>
    <t>(11.4M)</t>
  </si>
  <si>
    <t>18.51M</t>
  </si>
  <si>
    <t>459000</t>
  </si>
  <si>
    <t>(20.08M)</t>
  </si>
  <si>
    <t>Other Appropriated Reserves</t>
  </si>
  <si>
    <t>48.6M</t>
  </si>
  <si>
    <t>(12.85M)</t>
  </si>
  <si>
    <t>(23.36M)</t>
  </si>
  <si>
    <t>(33.08M)</t>
  </si>
  <si>
    <t>(34.6M)</t>
  </si>
  <si>
    <t>(61.17M)</t>
  </si>
  <si>
    <t>(158.58M)</t>
  </si>
  <si>
    <t>(239.04M)</t>
  </si>
  <si>
    <t>(204.92M)</t>
  </si>
  <si>
    <t>(170.83M)</t>
  </si>
  <si>
    <t>12.15%</t>
  </si>
  <si>
    <t>11.60%</t>
  </si>
  <si>
    <t>10.16%</t>
  </si>
  <si>
    <t>10.10%</t>
  </si>
  <si>
    <t>10.01%</t>
  </si>
  <si>
    <t>2.94B</t>
  </si>
  <si>
    <t>2.89B</t>
  </si>
  <si>
    <t>2.8B</t>
  </si>
  <si>
    <t>3.09B</t>
  </si>
  <si>
    <t>12.41%</t>
  </si>
  <si>
    <t>11.85%</t>
  </si>
  <si>
    <t>10.38%</t>
  </si>
  <si>
    <t>10.54%</t>
  </si>
  <si>
    <t>10.55%</t>
  </si>
  <si>
    <t>Return On Average Total Equity</t>
  </si>
  <si>
    <t>(89.94M)</t>
  </si>
  <si>
    <t>(69.82M)</t>
  </si>
  <si>
    <t>(54.89M)</t>
  </si>
  <si>
    <t>(114.94M)</t>
  </si>
  <si>
    <t>(83.97M)</t>
  </si>
  <si>
    <t>(67.72M)</t>
  </si>
  <si>
    <t>(50.4M)</t>
  </si>
  <si>
    <t>(54.64M)</t>
  </si>
  <si>
    <t>(103.88M)</t>
  </si>
  <si>
    <t>(5.97M)</t>
  </si>
  <si>
    <t>(2.1M)</t>
  </si>
  <si>
    <t>(4.5M)</t>
  </si>
  <si>
    <t>(11.06M)</t>
  </si>
  <si>
    <t>(685,000)</t>
  </si>
  <si>
    <t>1.13M</t>
  </si>
  <si>
    <t>(107.74M)</t>
  </si>
  <si>
    <t>(670.49M)</t>
  </si>
  <si>
    <t>(363.59M)</t>
  </si>
  <si>
    <t>(350.11M)</t>
  </si>
  <si>
    <t>129.93M</t>
  </si>
  <si>
    <t>(2.13B)</t>
  </si>
  <si>
    <t>(2.12B)</t>
  </si>
  <si>
    <t>(1.33B)</t>
  </si>
  <si>
    <t>(3.15B)</t>
  </si>
  <si>
    <t>(1.59B)</t>
  </si>
  <si>
    <t>2.02B</t>
  </si>
  <si>
    <t>1.45B</t>
  </si>
  <si>
    <t>970.47M</t>
  </si>
  <si>
    <t>1.72B</t>
  </si>
  <si>
    <t>Increase in Loans</t>
  </si>
  <si>
    <t>(4.3B)</t>
  </si>
  <si>
    <t>(2.9B)</t>
  </si>
  <si>
    <t>(2.81B)</t>
  </si>
  <si>
    <t>(2.36B)</t>
  </si>
  <si>
    <t>(2.95B)</t>
  </si>
  <si>
    <t>Decrease in Loans</t>
  </si>
  <si>
    <t>2.56B</t>
  </si>
  <si>
    <t>1.24B</t>
  </si>
  <si>
    <t>1.54B</t>
  </si>
  <si>
    <t>70.92M</t>
  </si>
  <si>
    <t>41.67M</t>
  </si>
  <si>
    <t>36.45M</t>
  </si>
  <si>
    <t>21.24M</t>
  </si>
  <si>
    <t>27.69M</t>
  </si>
  <si>
    <t>(1.61B)</t>
  </si>
  <si>
    <t>(1.04B)</t>
  </si>
  <si>
    <t>(2.18B)</t>
  </si>
  <si>
    <t>(1.52B)</t>
  </si>
  <si>
    <t>(1.37B)</t>
  </si>
  <si>
    <t>35.34%</t>
  </si>
  <si>
    <t>-109.34%</t>
  </si>
  <si>
    <t>30.15%</t>
  </si>
  <si>
    <t>10.02%</t>
  </si>
  <si>
    <t>Net Investing Cash Flow / Interest Income</t>
  </si>
  <si>
    <t>-224.17%</t>
  </si>
  <si>
    <t>-146.77%</t>
  </si>
  <si>
    <t>-295.66%</t>
  </si>
  <si>
    <t>-201.87%</t>
  </si>
  <si>
    <t>-172.95%</t>
  </si>
  <si>
    <t>(44.83M)</t>
  </si>
  <si>
    <t>(60.15M)</t>
  </si>
  <si>
    <t>(63.71M)</t>
  </si>
  <si>
    <t>(69.56M)</t>
  </si>
  <si>
    <t>(76.76M)</t>
  </si>
  <si>
    <t>(39.63M)</t>
  </si>
  <si>
    <t>(54.99M)</t>
  </si>
  <si>
    <t>(58.71M)</t>
  </si>
  <si>
    <t>(62.4M)</t>
  </si>
  <si>
    <t>(67.86M)</t>
  </si>
  <si>
    <t>(5.2M)</t>
  </si>
  <si>
    <t>(5.16M)</t>
  </si>
  <si>
    <t>(5M)</t>
  </si>
  <si>
    <t>(7.16M)</t>
  </si>
  <si>
    <t>(8.9M)</t>
  </si>
  <si>
    <t>Cash Dividend Growth</t>
  </si>
  <si>
    <t>-34.16%</t>
  </si>
  <si>
    <t>-5.92%</t>
  </si>
  <si>
    <t>-9.17%</t>
  </si>
  <si>
    <t>-10.36%</t>
  </si>
  <si>
    <t>Decrease in Deposits</t>
  </si>
  <si>
    <t>Increase in Deposits</t>
  </si>
  <si>
    <t>328.91M</t>
  </si>
  <si>
    <t>2.24B</t>
  </si>
  <si>
    <t>880.78M</t>
  </si>
  <si>
    <t>(61.65M)</t>
  </si>
  <si>
    <t>(124.98M)</t>
  </si>
  <si>
    <t>(265.26M)</t>
  </si>
  <si>
    <t>(36.52M)</t>
  </si>
  <si>
    <t>11.83M</t>
  </si>
  <si>
    <t>(99.49M)</t>
  </si>
  <si>
    <t>(85.23M)</t>
  </si>
  <si>
    <t>62.97M</t>
  </si>
  <si>
    <t>97.07M</t>
  </si>
  <si>
    <t>(344.43M)</t>
  </si>
  <si>
    <t>486.56M</t>
  </si>
  <si>
    <t>1.17B</t>
  </si>
  <si>
    <t>(1.48B)</t>
  </si>
  <si>
    <t>342.58M</t>
  </si>
  <si>
    <t>(187.55M)</t>
  </si>
  <si>
    <t>327.36M</t>
  </si>
  <si>
    <t>(233.87M)</t>
  </si>
  <si>
    <t>257.62M</t>
  </si>
  <si>
    <t>(156.88M)</t>
  </si>
  <si>
    <t>2.07B</t>
  </si>
  <si>
    <t>840.96M</t>
  </si>
  <si>
    <t>(1.25B)</t>
  </si>
  <si>
    <t>84.96M</t>
  </si>
  <si>
    <t>154.74M</t>
  </si>
  <si>
    <t>2.5B</t>
  </si>
  <si>
    <t>996.03M</t>
  </si>
  <si>
    <t>250M</t>
  </si>
  <si>
    <t>1.27B</t>
  </si>
  <si>
    <t>(311.62M)</t>
  </si>
  <si>
    <t>(427.43M)</t>
  </si>
  <si>
    <t>(155.07M)</t>
  </si>
  <si>
    <t>(1.5B)</t>
  </si>
  <si>
    <t>(1.18B)</t>
  </si>
  <si>
    <t>20.05M</t>
  </si>
  <si>
    <t>21.75M</t>
  </si>
  <si>
    <t>1.4B</t>
  </si>
  <si>
    <t>630.34M</t>
  </si>
  <si>
    <t>2.34B</t>
  </si>
  <si>
    <t>674.23M</t>
  </si>
  <si>
    <t>-55.12%</t>
  </si>
  <si>
    <t>270.54%</t>
  </si>
  <si>
    <t>-71.13%</t>
  </si>
  <si>
    <t>75.04%</t>
  </si>
  <si>
    <t>Net Financing Cash Flow / Interest Income</t>
  </si>
  <si>
    <t>195.67%</t>
  </si>
  <si>
    <t>88.91%</t>
  </si>
  <si>
    <t>317.03%</t>
  </si>
  <si>
    <t>89.46%</t>
  </si>
  <si>
    <t>149.09%</t>
  </si>
  <si>
    <t>121.28M</t>
  </si>
  <si>
    <t>(135.63M)</t>
  </si>
  <si>
    <t>429.82M</t>
  </si>
  <si>
    <t>(558.38M)</t>
  </si>
  <si>
    <t>168.55M</t>
  </si>
  <si>
    <t>241.94M</t>
  </si>
  <si>
    <t>206.86M</t>
  </si>
  <si>
    <t>222.03M</t>
  </si>
  <si>
    <t>234.2M</t>
  </si>
  <si>
    <t>253.53M</t>
  </si>
  <si>
    <t>-14.50%</t>
  </si>
  <si>
    <t>7.33%</t>
  </si>
  <si>
    <t>8.25%</t>
  </si>
  <si>
    <t>4.77%</t>
  </si>
  <si>
    <t>Badger Meter, Inc. (BMI)</t>
  </si>
  <si>
    <t>40.70</t>
  </si>
  <si>
    <t>40.60</t>
  </si>
  <si>
    <t>40.55</t>
  </si>
  <si>
    <t>39.55 x 100</t>
  </si>
  <si>
    <t>41.00 x 100</t>
  </si>
  <si>
    <t>40.10 - 40.85</t>
  </si>
  <si>
    <t>29.30 - 41.70</t>
  </si>
  <si>
    <t>84115</t>
  </si>
  <si>
    <t>117695</t>
  </si>
  <si>
    <t>0.37</t>
  </si>
  <si>
    <t>36.02</t>
  </si>
  <si>
    <t>0.46 (1.13%)</t>
  </si>
  <si>
    <t>2017-05-26</t>
  </si>
  <si>
    <t>43.00</t>
  </si>
  <si>
    <t>4</t>
  </si>
  <si>
    <t>5</t>
  </si>
  <si>
    <t>108.02M</t>
  </si>
  <si>
    <t>102.59M</t>
  </si>
  <si>
    <t>411.61M</t>
  </si>
  <si>
    <t>434.08M</t>
  </si>
  <si>
    <t>105.9M</t>
  </si>
  <si>
    <t>99.2M</t>
  </si>
  <si>
    <t>405.6M</t>
  </si>
  <si>
    <t>421.77M</t>
  </si>
  <si>
    <t>109.16M</t>
  </si>
  <si>
    <t>108.03M</t>
  </si>
  <si>
    <t>418.03M</t>
  </si>
  <si>
    <t>445.8M</t>
  </si>
  <si>
    <t>103.82M</t>
  </si>
  <si>
    <t>96.27M</t>
  </si>
  <si>
    <t>393.76M</t>
  </si>
  <si>
    <t>4.00%</t>
  </si>
  <si>
    <t>4.50%</t>
  </si>
  <si>
    <t>0.33</t>
  </si>
  <si>
    <t>0.25</t>
  </si>
  <si>
    <t>0.3</t>
  </si>
  <si>
    <t>0.21</t>
  </si>
  <si>
    <t>-0.03</t>
  </si>
  <si>
    <t>-0.04</t>
  </si>
  <si>
    <t>-9.10%</t>
  </si>
  <si>
    <t>-16.00%</t>
  </si>
  <si>
    <t>15.40%</t>
  </si>
  <si>
    <t>BMI</t>
  </si>
  <si>
    <t>6.10%</t>
  </si>
  <si>
    <t>11.70%</t>
  </si>
  <si>
    <t>10.50%</t>
  </si>
  <si>
    <t>15.90%</t>
  </si>
  <si>
    <t>5.37%</t>
  </si>
  <si>
    <t>29.71</t>
  </si>
  <si>
    <t>2.04</t>
  </si>
  <si>
    <t>3.00</t>
  </si>
  <si>
    <t>8.37%</t>
  </si>
  <si>
    <t>13.41%</t>
  </si>
  <si>
    <t>9.32%</t>
  </si>
  <si>
    <t>394.8M</t>
  </si>
  <si>
    <t>13.66</t>
  </si>
  <si>
    <t>1.00%</t>
  </si>
  <si>
    <t>150.58M</t>
  </si>
  <si>
    <t>75.73M</t>
  </si>
  <si>
    <t>33.05M</t>
  </si>
  <si>
    <t>9.50%</t>
  </si>
  <si>
    <t>11.31M</t>
  </si>
  <si>
    <t>0.39</t>
  </si>
  <si>
    <t>38.16M</t>
  </si>
  <si>
    <t>14.63</t>
  </si>
  <si>
    <t>8.96</t>
  </si>
  <si>
    <t>50.44M</t>
  </si>
  <si>
    <t>46.11M</t>
  </si>
  <si>
    <t>8.54%</t>
  </si>
  <si>
    <t>41.70</t>
  </si>
  <si>
    <t>29.30</t>
  </si>
  <si>
    <t>40.02</t>
  </si>
  <si>
    <t>37.93</t>
  </si>
  <si>
    <t>117.69k</t>
  </si>
  <si>
    <t>68.47k</t>
  </si>
  <si>
    <t>29.11M</t>
  </si>
  <si>
    <t>28.19M</t>
  </si>
  <si>
    <t>14.94%</t>
  </si>
  <si>
    <t>74.20%</t>
  </si>
  <si>
    <t>12.25</t>
  </si>
  <si>
    <t>6.67%</t>
  </si>
  <si>
    <t>1.69M</t>
  </si>
  <si>
    <t>1.13%</t>
  </si>
  <si>
    <t>1.10%</t>
  </si>
  <si>
    <t>1.33</t>
  </si>
  <si>
    <t>39.38%</t>
  </si>
  <si>
    <t>May 26, 2017</t>
  </si>
  <si>
    <t>2/1</t>
  </si>
  <si>
    <t>Sep 16, 2016</t>
  </si>
  <si>
    <t>Mr. Richard A. Meeusen</t>
  </si>
  <si>
    <t>Chairman, Chief Exec. Officer and Pres</t>
  </si>
  <si>
    <t>2.23M</t>
  </si>
  <si>
    <t>Mr. Richard E. Johnson</t>
  </si>
  <si>
    <t>Chief Financial Officer, Sr. VP of Fin. and Treasurer</t>
  </si>
  <si>
    <t>822.05k</t>
  </si>
  <si>
    <t>Mr. Kimberly K. Stoll</t>
  </si>
  <si>
    <t>VP of Sales &amp; Marketing</t>
  </si>
  <si>
    <t>463.3k</t>
  </si>
  <si>
    <t>Mr. Horst E. Gras</t>
  </si>
  <si>
    <t>VP of International Operations</t>
  </si>
  <si>
    <t>543.9k</t>
  </si>
  <si>
    <t>9.18k</t>
  </si>
  <si>
    <t>Mr. Gregory M. Gomez</t>
  </si>
  <si>
    <t>VP of Bus. Devel. and Flow Instrumentation</t>
  </si>
  <si>
    <t>459.68k</t>
  </si>
  <si>
    <t>319.66M</t>
  </si>
  <si>
    <t>334.12M</t>
  </si>
  <si>
    <t>364.77M</t>
  </si>
  <si>
    <t>377.7M</t>
  </si>
  <si>
    <t>9.17%</t>
  </si>
  <si>
    <t>3.54%</t>
  </si>
  <si>
    <t>4.25%</t>
  </si>
  <si>
    <t>197.41M</t>
  </si>
  <si>
    <t>217.13M</t>
  </si>
  <si>
    <t>233.63M</t>
  </si>
  <si>
    <t>241.92M</t>
  </si>
  <si>
    <t>239.63M</t>
  </si>
  <si>
    <t>185.36M</t>
  </si>
  <si>
    <t>203.64M</t>
  </si>
  <si>
    <t>217.96M</t>
  </si>
  <si>
    <t>221.32M</t>
  </si>
  <si>
    <t>217.18M</t>
  </si>
  <si>
    <t>12.05M</t>
  </si>
  <si>
    <t>13.49M</t>
  </si>
  <si>
    <t>15.66M</t>
  </si>
  <si>
    <t>20.6M</t>
  </si>
  <si>
    <t>22.44M</t>
  </si>
  <si>
    <t>8.51M</t>
  </si>
  <si>
    <t>8.89M</t>
  </si>
  <si>
    <t>9.99M</t>
  </si>
  <si>
    <t>10.72M</t>
  </si>
  <si>
    <t>4.47M</t>
  </si>
  <si>
    <t>4.98M</t>
  </si>
  <si>
    <t>6.77M</t>
  </si>
  <si>
    <t>10.61M</t>
  </si>
  <si>
    <t>9.99%</t>
  </si>
  <si>
    <t>7.60%</t>
  </si>
  <si>
    <t>3.55%</t>
  </si>
  <si>
    <t>-0.95%</t>
  </si>
  <si>
    <t>122.25M</t>
  </si>
  <si>
    <t>116.99M</t>
  </si>
  <si>
    <t>131.14M</t>
  </si>
  <si>
    <t>135.78M</t>
  </si>
  <si>
    <t>154.14M</t>
  </si>
  <si>
    <t>-4.30%</t>
  </si>
  <si>
    <t>12.10%</t>
  </si>
  <si>
    <t>3.53%</t>
  </si>
  <si>
    <t>13.52%</t>
  </si>
  <si>
    <t>39.14%</t>
  </si>
  <si>
    <t>76.78M</t>
  </si>
  <si>
    <t>77.78M</t>
  </si>
  <si>
    <t>84.7M</t>
  </si>
  <si>
    <t>93.41M</t>
  </si>
  <si>
    <t>99.81M</t>
  </si>
  <si>
    <t>9.6M</t>
  </si>
  <si>
    <t>10.5M</t>
  </si>
  <si>
    <t>9.5M</t>
  </si>
  <si>
    <t>10.6M</t>
  </si>
  <si>
    <t>67.18M</t>
  </si>
  <si>
    <t>67.28M</t>
  </si>
  <si>
    <t>75.2M</t>
  </si>
  <si>
    <t>82.81M</t>
  </si>
  <si>
    <t>89.21M</t>
  </si>
  <si>
    <t>1.31%</t>
  </si>
  <si>
    <t>8.89%</t>
  </si>
  <si>
    <t>10.29%</t>
  </si>
  <si>
    <t>6.86%</t>
  </si>
  <si>
    <t>3.56M</t>
  </si>
  <si>
    <t>44.47M</t>
  </si>
  <si>
    <t>39.11M</t>
  </si>
  <si>
    <t>46.05M</t>
  </si>
  <si>
    <t>1.1M</t>
  </si>
  <si>
    <t>1.22M</t>
  </si>
  <si>
    <t>921000</t>
  </si>
  <si>
    <t>3.37%</t>
  </si>
  <si>
    <t>7.22%</t>
  </si>
  <si>
    <t>-24.32%</t>
  </si>
  <si>
    <t>43.47M</t>
  </si>
  <si>
    <t>38.01M</t>
  </si>
  <si>
    <t>44.91M</t>
  </si>
  <si>
    <t>41.15M</t>
  </si>
  <si>
    <t>49.84M</t>
  </si>
  <si>
    <t>-12.56%</t>
  </si>
  <si>
    <t>18.16%</t>
  </si>
  <si>
    <t>-8.37%</t>
  </si>
  <si>
    <t>21.12%</t>
  </si>
  <si>
    <t>12.66%</t>
  </si>
  <si>
    <t>15.44M</t>
  </si>
  <si>
    <t>13.39M</t>
  </si>
  <si>
    <t>15.23M</t>
  </si>
  <si>
    <t>15.21M</t>
  </si>
  <si>
    <t>17.55M</t>
  </si>
  <si>
    <t>15.02M</t>
  </si>
  <si>
    <t>15.45M</t>
  </si>
  <si>
    <t>15.71M</t>
  </si>
  <si>
    <t>507000</t>
  </si>
  <si>
    <t>802000</t>
  </si>
  <si>
    <t>1.12M</t>
  </si>
  <si>
    <t>686000</t>
  </si>
  <si>
    <t>(828,000)</t>
  </si>
  <si>
    <t>(2.4M)</t>
  </si>
  <si>
    <t>(1.12M)</t>
  </si>
  <si>
    <t>(2.92M)</t>
  </si>
  <si>
    <t>1.07M</t>
  </si>
  <si>
    <t>397000</t>
  </si>
  <si>
    <t>(32,000)</t>
  </si>
  <si>
    <t>(219,000)</t>
  </si>
  <si>
    <t>(102,000)</t>
  </si>
  <si>
    <t>(363,000)</t>
  </si>
  <si>
    <t>28.03M</t>
  </si>
  <si>
    <t>24.62M</t>
  </si>
  <si>
    <t>29.68M</t>
  </si>
  <si>
    <t>32.3M</t>
  </si>
  <si>
    <t>-12.18%</t>
  </si>
  <si>
    <t>20.56%</t>
  </si>
  <si>
    <t>-12.60%</t>
  </si>
  <si>
    <t>24.51%</t>
  </si>
  <si>
    <t>0.98</t>
  </si>
  <si>
    <t>0.86</t>
  </si>
  <si>
    <t>1.04</t>
  </si>
  <si>
    <t>0.90</t>
  </si>
  <si>
    <t>1.12</t>
  </si>
  <si>
    <t>-12.76%</t>
  </si>
  <si>
    <t>21.05%</t>
  </si>
  <si>
    <t>-13.04%</t>
  </si>
  <si>
    <t>24.44%</t>
  </si>
  <si>
    <t>28.66M</t>
  </si>
  <si>
    <t>28.72M</t>
  </si>
  <si>
    <t>28.61M</t>
  </si>
  <si>
    <t>28.76M</t>
  </si>
  <si>
    <t>28.89M</t>
  </si>
  <si>
    <t>0.85</t>
  </si>
  <si>
    <t>1.03</t>
  </si>
  <si>
    <t>1.11</t>
  </si>
  <si>
    <t>-12.82%</t>
  </si>
  <si>
    <t>21.18%</t>
  </si>
  <si>
    <t>-12.62%</t>
  </si>
  <si>
    <t>23.33%</t>
  </si>
  <si>
    <t>28.8M</t>
  </si>
  <si>
    <t>28.88M</t>
  </si>
  <si>
    <t>29.05M</t>
  </si>
  <si>
    <t>57.52M</t>
  </si>
  <si>
    <t>52.7M</t>
  </si>
  <si>
    <t>62.11M</t>
  </si>
  <si>
    <t>73.21M</t>
  </si>
  <si>
    <t>-8.38%</t>
  </si>
  <si>
    <t>17.86%</t>
  </si>
  <si>
    <t>1.38%</t>
  </si>
  <si>
    <t>16.26%</t>
  </si>
  <si>
    <t>18.59%</t>
  </si>
  <si>
    <t>6.55M</t>
  </si>
  <si>
    <t>7.26M</t>
  </si>
  <si>
    <t>10.82%</t>
  </si>
  <si>
    <t>-8.36%</t>
  </si>
  <si>
    <t>22.64%</t>
  </si>
  <si>
    <t>-10.11%</t>
  </si>
  <si>
    <t>2.26%</t>
  </si>
  <si>
    <t>1.95%</t>
  </si>
  <si>
    <t>2.10%</t>
  </si>
  <si>
    <t>45.58M</t>
  </si>
  <si>
    <t>50.13M</t>
  </si>
  <si>
    <t>53.97M</t>
  </si>
  <si>
    <t>56.64M</t>
  </si>
  <si>
    <t>59.82M</t>
  </si>
  <si>
    <t>46.07M</t>
  </si>
  <si>
    <t>50.66M</t>
  </si>
  <si>
    <t>54.78M</t>
  </si>
  <si>
    <t>57.12M</t>
  </si>
  <si>
    <t>60.24M</t>
  </si>
  <si>
    <t>(488,000)</t>
  </si>
  <si>
    <t>(531,000)</t>
  </si>
  <si>
    <t>(811,000)</t>
  </si>
  <si>
    <t>(477,000)</t>
  </si>
  <si>
    <t>(425,000)</t>
  </si>
  <si>
    <t>9.98%</t>
  </si>
  <si>
    <t>7.65%</t>
  </si>
  <si>
    <t>5.61%</t>
  </si>
  <si>
    <t>7.01</t>
  </si>
  <si>
    <t>6.66</t>
  </si>
  <si>
    <t>6.76</t>
  </si>
  <si>
    <t>6.67</t>
  </si>
  <si>
    <t>6.58</t>
  </si>
  <si>
    <t>61M</t>
  </si>
  <si>
    <t>60.94M</t>
  </si>
  <si>
    <t>71.77M</t>
  </si>
  <si>
    <t>78.6M</t>
  </si>
  <si>
    <t>77.7M</t>
  </si>
  <si>
    <t>19.87M</t>
  </si>
  <si>
    <t>17.7M</t>
  </si>
  <si>
    <t>25.36M</t>
  </si>
  <si>
    <t>28.55M</t>
  </si>
  <si>
    <t>18.09M</t>
  </si>
  <si>
    <t>13.34M</t>
  </si>
  <si>
    <t>12.33M</t>
  </si>
  <si>
    <t>13.05M</t>
  </si>
  <si>
    <t>13.18M</t>
  </si>
  <si>
    <t>17.16M</t>
  </si>
  <si>
    <t>27.79M</t>
  </si>
  <si>
    <t>30.91M</t>
  </si>
  <si>
    <t>33.37M</t>
  </si>
  <si>
    <t>36.86M</t>
  </si>
  <si>
    <t>42.46M</t>
  </si>
  <si>
    <t>8.24M</t>
  </si>
  <si>
    <t>8.83M</t>
  </si>
  <si>
    <t>8.71M</t>
  </si>
  <si>
    <t>5.93M</t>
  </si>
  <si>
    <t>6.16M</t>
  </si>
  <si>
    <t>121.37M</t>
  </si>
  <si>
    <t>127.16M</t>
  </si>
  <si>
    <t>141.11M</t>
  </si>
  <si>
    <t>149.33M</t>
  </si>
  <si>
    <t>151.01M</t>
  </si>
  <si>
    <t>70.48M</t>
  </si>
  <si>
    <t>76.42M</t>
  </si>
  <si>
    <t>81.81M</t>
  </si>
  <si>
    <t>90.92M</t>
  </si>
  <si>
    <t>90.19M</t>
  </si>
  <si>
    <t>152.76M</t>
  </si>
  <si>
    <t>164.14M</t>
  </si>
  <si>
    <t>177.4M</t>
  </si>
  <si>
    <t>194.07M</t>
  </si>
  <si>
    <t>200.98M</t>
  </si>
  <si>
    <t>55.02M</t>
  </si>
  <si>
    <t>57.87M</t>
  </si>
  <si>
    <t>59.84M</t>
  </si>
  <si>
    <t>65.23M</t>
  </si>
  <si>
    <t>8.92M</t>
  </si>
  <si>
    <t>8.94M</t>
  </si>
  <si>
    <t>9.18M</t>
  </si>
  <si>
    <t>9.03M</t>
  </si>
  <si>
    <t>9.07M</t>
  </si>
  <si>
    <t>82.28M</t>
  </si>
  <si>
    <t>87.72M</t>
  </si>
  <si>
    <t>95.59M</t>
  </si>
  <si>
    <t>103.15M</t>
  </si>
  <si>
    <t>110.78M</t>
  </si>
  <si>
    <t>94.28M</t>
  </si>
  <si>
    <t>102.01M</t>
  </si>
  <si>
    <t>114.29M</t>
  </si>
  <si>
    <t>110.33M</t>
  </si>
  <si>
    <t>104.49M</t>
  </si>
  <si>
    <t>35.93M</t>
  </si>
  <si>
    <t>44.7M</t>
  </si>
  <si>
    <t>47.72M</t>
  </si>
  <si>
    <t>47.98M</t>
  </si>
  <si>
    <t>49.31M</t>
  </si>
  <si>
    <t>58.35M</t>
  </si>
  <si>
    <t>57.32M</t>
  </si>
  <si>
    <t>66.57M</t>
  </si>
  <si>
    <t>62.35M</t>
  </si>
  <si>
    <t>55.17M</t>
  </si>
  <si>
    <t>4.31M</t>
  </si>
  <si>
    <t>10.47M</t>
  </si>
  <si>
    <t>3.49M</t>
  </si>
  <si>
    <t>3.31M</t>
  </si>
  <si>
    <t>3.5M</t>
  </si>
  <si>
    <t>290.45M</t>
  </si>
  <si>
    <t>316.06M</t>
  </si>
  <si>
    <t>341.16M</t>
  </si>
  <si>
    <t>355.48M</t>
  </si>
  <si>
    <t>349.7M</t>
  </si>
  <si>
    <t>8.82%</t>
  </si>
  <si>
    <t>7.94%</t>
  </si>
  <si>
    <t>-1.63%</t>
  </si>
  <si>
    <t>66.73M</t>
  </si>
  <si>
    <t>70.05M</t>
  </si>
  <si>
    <t>75.93M</t>
  </si>
  <si>
    <t>71.36M</t>
  </si>
  <si>
    <t>37.95M</t>
  </si>
  <si>
    <t>15.55M</t>
  </si>
  <si>
    <t>18.55M</t>
  </si>
  <si>
    <t>14.06M</t>
  </si>
  <si>
    <t>18.35M</t>
  </si>
  <si>
    <t>19.31%</t>
  </si>
  <si>
    <t>-24.23%</t>
  </si>
  <si>
    <t>22.02%</t>
  </si>
  <si>
    <t>6.97%</t>
  </si>
  <si>
    <t>2.9M</t>
  </si>
  <si>
    <t>8.22M</t>
  </si>
  <si>
    <t>15.64M</t>
  </si>
  <si>
    <t>14.8M</t>
  </si>
  <si>
    <t>16.64M</t>
  </si>
  <si>
    <t>9.82M</t>
  </si>
  <si>
    <t>11.9M</t>
  </si>
  <si>
    <t>9.66M</t>
  </si>
  <si>
    <t>13.86M</t>
  </si>
  <si>
    <t>881000</t>
  </si>
  <si>
    <t>882000</t>
  </si>
  <si>
    <t>3.74M</t>
  </si>
  <si>
    <t>2.78M</t>
  </si>
  <si>
    <t>94.08M</t>
  </si>
  <si>
    <t>98.04M</t>
  </si>
  <si>
    <t>107.08M</t>
  </si>
  <si>
    <t>104.54M</t>
  </si>
  <si>
    <t>75.84M</t>
  </si>
  <si>
    <t>15.35M</t>
  </si>
  <si>
    <t>10.34M</t>
  </si>
  <si>
    <t>11.62M</t>
  </si>
  <si>
    <t>13.08M</t>
  </si>
  <si>
    <t>9.79M</t>
  </si>
  <si>
    <t>6.4M</t>
  </si>
  <si>
    <t>(647,000)</t>
  </si>
  <si>
    <t>774000</t>
  </si>
  <si>
    <t>1.42M</t>
  </si>
  <si>
    <t>700000</t>
  </si>
  <si>
    <t>1.74M</t>
  </si>
  <si>
    <t>4.81M</t>
  </si>
  <si>
    <t>4.02M</t>
  </si>
  <si>
    <t>119.21M</t>
  </si>
  <si>
    <t>119.5M</t>
  </si>
  <si>
    <t>126.83M</t>
  </si>
  <si>
    <t>123.21M</t>
  </si>
  <si>
    <t>93.49M</t>
  </si>
  <si>
    <t>41.04%</t>
  </si>
  <si>
    <t>37.81%</t>
  </si>
  <si>
    <t>37.18%</t>
  </si>
  <si>
    <t>34.66%</t>
  </si>
  <si>
    <t>26.73%</t>
  </si>
  <si>
    <t>171.25M</t>
  </si>
  <si>
    <t>196.56M</t>
  </si>
  <si>
    <t>214.33M</t>
  </si>
  <si>
    <t>232.28M</t>
  </si>
  <si>
    <t>256.21M</t>
  </si>
  <si>
    <t>20.44M</t>
  </si>
  <si>
    <t>20.5M</t>
  </si>
  <si>
    <t>20.52M</t>
  </si>
  <si>
    <t>20.55M</t>
  </si>
  <si>
    <t>37.12M</t>
  </si>
  <si>
    <t>155.69M</t>
  </si>
  <si>
    <t>170.32M</t>
  </si>
  <si>
    <t>189.37M</t>
  </si>
  <si>
    <t>204.04M</t>
  </si>
  <si>
    <t>223.88M</t>
  </si>
  <si>
    <t>(1.23M)</t>
  </si>
  <si>
    <t>(1.08M)</t>
  </si>
  <si>
    <t>(922,000)</t>
  </si>
  <si>
    <t>(768,000)</t>
  </si>
  <si>
    <t>(614,000)</t>
  </si>
  <si>
    <t>1.58M</t>
  </si>
  <si>
    <t>1.76M</t>
  </si>
  <si>
    <t>35000</t>
  </si>
  <si>
    <t>(812,000)</t>
  </si>
  <si>
    <t>(1.14M)</t>
  </si>
  <si>
    <t>(31.46M)</t>
  </si>
  <si>
    <t>(31.29M)</t>
  </si>
  <si>
    <t>(31.13M)</t>
  </si>
  <si>
    <t>(30.95M)</t>
  </si>
  <si>
    <t>(20.56M)</t>
  </si>
  <si>
    <t>58.96%</t>
  </si>
  <si>
    <t>62.19%</t>
  </si>
  <si>
    <t>62.82%</t>
  </si>
  <si>
    <t>65.34%</t>
  </si>
  <si>
    <t>73.27%</t>
  </si>
  <si>
    <t>(551,000)</t>
  </si>
  <si>
    <t>1.46M</t>
  </si>
  <si>
    <t>(3.02M)</t>
  </si>
  <si>
    <t>710000</t>
  </si>
  <si>
    <t>291000</t>
  </si>
  <si>
    <t>5.87M</t>
  </si>
  <si>
    <t>2.8M</t>
  </si>
  <si>
    <t>39.83M</t>
  </si>
  <si>
    <t>42.35M</t>
  </si>
  <si>
    <t>49.87M</t>
  </si>
  <si>
    <t>46.32M</t>
  </si>
  <si>
    <t>(5.02M)</t>
  </si>
  <si>
    <t>(7.54M)</t>
  </si>
  <si>
    <t>(14.14M)</t>
  </si>
  <si>
    <t>(10.49M)</t>
  </si>
  <si>
    <t>(459,000)</t>
  </si>
  <si>
    <t>812000</t>
  </si>
  <si>
    <t>(3.99M)</t>
  </si>
  <si>
    <t>(997,000)</t>
  </si>
  <si>
    <t>(5.51M)</t>
  </si>
  <si>
    <t>(3.79M)</t>
  </si>
  <si>
    <t>(6.2M)</t>
  </si>
  <si>
    <t>2.14M</t>
  </si>
  <si>
    <t>2.15M</t>
  </si>
  <si>
    <t>34.8M</t>
  </si>
  <si>
    <t>34.82M</t>
  </si>
  <si>
    <t>35.74M</t>
  </si>
  <si>
    <t>35.83M</t>
  </si>
  <si>
    <t>56.19M</t>
  </si>
  <si>
    <t>0.05%</t>
  </si>
  <si>
    <t>2.63%</t>
  </si>
  <si>
    <t>0.27%</t>
  </si>
  <si>
    <t>56.81%</t>
  </si>
  <si>
    <t>10.89%</t>
  </si>
  <si>
    <t>10.42%</t>
  </si>
  <si>
    <t>9.80%</t>
  </si>
  <si>
    <t>9.49%</t>
  </si>
  <si>
    <t>14.27%</t>
  </si>
  <si>
    <t>(8.2M)</t>
  </si>
  <si>
    <t>(14.31M)</t>
  </si>
  <si>
    <t>(12.33M)</t>
  </si>
  <si>
    <t>(19.77M)</t>
  </si>
  <si>
    <t>(10.6M)</t>
  </si>
  <si>
    <t>-74.48%</t>
  </si>
  <si>
    <t>13.83%</t>
  </si>
  <si>
    <t>-60.28%</t>
  </si>
  <si>
    <t>46.39%</t>
  </si>
  <si>
    <t>-2.57%</t>
  </si>
  <si>
    <t>-4.28%</t>
  </si>
  <si>
    <t>-3.38%</t>
  </si>
  <si>
    <t>-5.23%</t>
  </si>
  <si>
    <t>-2.69%</t>
  </si>
  <si>
    <t>(51.52M)</t>
  </si>
  <si>
    <t>(15.4M)</t>
  </si>
  <si>
    <t>(20.83M)</t>
  </si>
  <si>
    <t>(1.8M)</t>
  </si>
  <si>
    <t>(59.72M)</t>
  </si>
  <si>
    <t>(29.71M)</t>
  </si>
  <si>
    <t>(33.16M)</t>
  </si>
  <si>
    <t>(21.67M)</t>
  </si>
  <si>
    <t>(12.4M)</t>
  </si>
  <si>
    <t>50.25%</t>
  </si>
  <si>
    <t>-11.61%</t>
  </si>
  <si>
    <t>34.64%</t>
  </si>
  <si>
    <t>42.80%</t>
  </si>
  <si>
    <t>-18.68%</t>
  </si>
  <si>
    <t>-8.89%</t>
  </si>
  <si>
    <t>-9.09%</t>
  </si>
  <si>
    <t>-5.74%</t>
  </si>
  <si>
    <t>-3.15%</t>
  </si>
  <si>
    <t>(9.51M)</t>
  </si>
  <si>
    <t>(10M)</t>
  </si>
  <si>
    <t>(10.63M)</t>
  </si>
  <si>
    <t>(11.26M)</t>
  </si>
  <si>
    <t>(12.46M)</t>
  </si>
  <si>
    <t>(29.14M)</t>
  </si>
  <si>
    <t>2.11M</t>
  </si>
  <si>
    <t>(30M)</t>
  </si>
  <si>
    <t>859000</t>
  </si>
  <si>
    <t>477000</t>
  </si>
  <si>
    <t>498000</t>
  </si>
  <si>
    <t>469000</t>
  </si>
  <si>
    <t>470000</t>
  </si>
  <si>
    <t>518000</t>
  </si>
  <si>
    <t>382000</t>
  </si>
  <si>
    <t>730000</t>
  </si>
  <si>
    <t>568000</t>
  </si>
  <si>
    <t>65.14M</t>
  </si>
  <si>
    <t>3.21M</t>
  </si>
  <si>
    <t>(3.96M)</t>
  </si>
  <si>
    <t>(33.1M)</t>
  </si>
  <si>
    <t>297000</t>
  </si>
  <si>
    <t>38000</t>
  </si>
  <si>
    <t>141000</t>
  </si>
  <si>
    <t>26.78M</t>
  </si>
  <si>
    <t>(4.28M)</t>
  </si>
  <si>
    <t>(2.74M)</t>
  </si>
  <si>
    <t>(12.97M)</t>
  </si>
  <si>
    <t>(44.47M)</t>
  </si>
  <si>
    <t>-115.98%</t>
  </si>
  <si>
    <t>35.90%</t>
  </si>
  <si>
    <t>-372.80%</t>
  </si>
  <si>
    <t>-242.90%</t>
  </si>
  <si>
    <t>8.38%</t>
  </si>
  <si>
    <t>-1.28%</t>
  </si>
  <si>
    <t>-0.75%</t>
  </si>
  <si>
    <t>-3.43%</t>
  </si>
  <si>
    <t>-11.29%</t>
  </si>
  <si>
    <t>(282,000)</t>
  </si>
  <si>
    <t>(118,000)</t>
  </si>
  <si>
    <t>(438,000)</t>
  </si>
  <si>
    <t>318000</t>
  </si>
  <si>
    <t>(143,000)</t>
  </si>
  <si>
    <t>709000</t>
  </si>
  <si>
    <t>(607,000)</t>
  </si>
  <si>
    <t>1.51M</t>
  </si>
  <si>
    <t>(825,000)</t>
  </si>
  <si>
    <t>26.6M</t>
  </si>
  <si>
    <t>20.51M</t>
  </si>
  <si>
    <t>23.4M</t>
  </si>
  <si>
    <t>16.07M</t>
  </si>
  <si>
    <t>45.59M</t>
  </si>
  <si>
    <t>-22.91%</t>
  </si>
  <si>
    <t>14.12%</t>
  </si>
  <si>
    <t>-31.35%</t>
  </si>
  <si>
    <t>183.78%</t>
  </si>
  <si>
    <t>3.09%</t>
  </si>
  <si>
    <t>Brunner Ord (BUT.L)</t>
  </si>
  <si>
    <t>734.25</t>
  </si>
  <si>
    <t>735.00</t>
  </si>
  <si>
    <t>731.00</t>
  </si>
  <si>
    <t>675.00 x</t>
  </si>
  <si>
    <t>731.00 - 737.00</t>
  </si>
  <si>
    <t>5.78 - 737.00</t>
  </si>
  <si>
    <t>667</t>
  </si>
  <si>
    <t>1216</t>
  </si>
  <si>
    <t>313.47M</t>
  </si>
  <si>
    <t>6.04</t>
  </si>
  <si>
    <t>BUT.L</t>
  </si>
  <si>
    <t>15.81%</t>
  </si>
  <si>
    <t>1.22k</t>
  </si>
  <si>
    <t>7.3k</t>
  </si>
  <si>
    <t>0.16</t>
  </si>
  <si>
    <t>Bryn Mawr Bank Corporation (BMTC)</t>
  </si>
  <si>
    <t>42.60</t>
  </si>
  <si>
    <t>42.50</t>
  </si>
  <si>
    <t>42.45</t>
  </si>
  <si>
    <t>46.80 x 100</t>
  </si>
  <si>
    <t>42.20 - 42.75</t>
  </si>
  <si>
    <t>28.62 - 43.85</t>
  </si>
  <si>
    <t>26257</t>
  </si>
  <si>
    <t>66688</t>
  </si>
  <si>
    <t>723.67M</t>
  </si>
  <si>
    <t>0.27</t>
  </si>
  <si>
    <t>19.73</t>
  </si>
  <si>
    <t>2.16</t>
  </si>
  <si>
    <t>0.84 (1.98%)</t>
  </si>
  <si>
    <t>2017-04-28</t>
  </si>
  <si>
    <t>45.13</t>
  </si>
  <si>
    <t>28.67M</t>
  </si>
  <si>
    <t>33.27M</t>
  </si>
  <si>
    <t>127.17M</t>
  </si>
  <si>
    <t>158.38M</t>
  </si>
  <si>
    <t>28.4M</t>
  </si>
  <si>
    <t>32.12M</t>
  </si>
  <si>
    <t>126.07M</t>
  </si>
  <si>
    <t>155.27M</t>
  </si>
  <si>
    <t>29M</t>
  </si>
  <si>
    <t>35.2M</t>
  </si>
  <si>
    <t>128.7M</t>
  </si>
  <si>
    <t>161.32M</t>
  </si>
  <si>
    <t>25.06M</t>
  </si>
  <si>
    <t>26.72M</t>
  </si>
  <si>
    <t>106.24M</t>
  </si>
  <si>
    <t>14.40%</t>
  </si>
  <si>
    <t>24.50%</t>
  </si>
  <si>
    <t>0.51</t>
  </si>
  <si>
    <t>0.53</t>
  </si>
  <si>
    <t>0.54</t>
  </si>
  <si>
    <t>0.55</t>
  </si>
  <si>
    <t>3.90%</t>
  </si>
  <si>
    <t>3.80%</t>
  </si>
  <si>
    <t>1.90%</t>
  </si>
  <si>
    <t>BMTC</t>
  </si>
  <si>
    <t>5.70%</t>
  </si>
  <si>
    <t>9.10%</t>
  </si>
  <si>
    <t>12.30%</t>
  </si>
  <si>
    <t>22.70%</t>
  </si>
  <si>
    <t>7.00%</t>
  </si>
  <si>
    <t>4.85%</t>
  </si>
  <si>
    <t>14.59</t>
  </si>
  <si>
    <t>2.57</t>
  </si>
  <si>
    <t>4.56</t>
  </si>
  <si>
    <t>1.86</t>
  </si>
  <si>
    <t>23.17%</t>
  </si>
  <si>
    <t>37.25%</t>
  </si>
  <si>
    <t>1.16%</t>
  </si>
  <si>
    <t>9.76%</t>
  </si>
  <si>
    <t>158.64M</t>
  </si>
  <si>
    <t>9.40</t>
  </si>
  <si>
    <t>7.20%</t>
  </si>
  <si>
    <t>36.76M</t>
  </si>
  <si>
    <t>8.70%</t>
  </si>
  <si>
    <t>18.04M</t>
  </si>
  <si>
    <t>1.06</t>
  </si>
  <si>
    <t>227.87M</t>
  </si>
  <si>
    <t>22.87</t>
  </si>
  <si>
    <t>61.02M</t>
  </si>
  <si>
    <t>43.87%</t>
  </si>
  <si>
    <t>43.85</t>
  </si>
  <si>
    <t>28.62</t>
  </si>
  <si>
    <t>41.81</t>
  </si>
  <si>
    <t>41.03</t>
  </si>
  <si>
    <t>66.69k</t>
  </si>
  <si>
    <t>51.65k</t>
  </si>
  <si>
    <t>16.99M</t>
  </si>
  <si>
    <t>16.33M</t>
  </si>
  <si>
    <t>7.32%</t>
  </si>
  <si>
    <t>67.90%</t>
  </si>
  <si>
    <t>602.92k</t>
  </si>
  <si>
    <t>9.69</t>
  </si>
  <si>
    <t>3.60%</t>
  </si>
  <si>
    <t>546.79k</t>
  </si>
  <si>
    <t>0.84</t>
  </si>
  <si>
    <t>1.98%</t>
  </si>
  <si>
    <t>0.83</t>
  </si>
  <si>
    <t>2.56</t>
  </si>
  <si>
    <t>38.43%</t>
  </si>
  <si>
    <t>Jun 1, 2017</t>
  </si>
  <si>
    <t>Apr 28, 2017</t>
  </si>
  <si>
    <t>Oct 2, 2003</t>
  </si>
  <si>
    <t>Mr. Francis J. Leto</t>
  </si>
  <si>
    <t>Chief Exec. Officer, Pres &amp; Director</t>
  </si>
  <si>
    <t>923.37k</t>
  </si>
  <si>
    <t>24.94k</t>
  </si>
  <si>
    <t>Mr. Michael W. Harrington</t>
  </si>
  <si>
    <t>CFO &amp; Treasurer</t>
  </si>
  <si>
    <t>591.38k</t>
  </si>
  <si>
    <t>Mr. Joseph G. Keefer</t>
  </si>
  <si>
    <t>Chief Lending Officer of The Bryn Mawr Trust Co. and Exec. VP of The Bryn Mawr Trust Co.</t>
  </si>
  <si>
    <t>519.01k</t>
  </si>
  <si>
    <t>77.54k</t>
  </si>
  <si>
    <t>Ms. Alison J. Eichert Gers</t>
  </si>
  <si>
    <t>VP, COO of The Bryn Mawr Trust Company and Exec. VP of The Bryn Mawr Trust Company</t>
  </si>
  <si>
    <t>577.33k</t>
  </si>
  <si>
    <t>119.25k</t>
  </si>
  <si>
    <t>Mr. Harry Rosengarten Madeira Jr.</t>
  </si>
  <si>
    <t>Head of Wealth Mgmt Div &amp; Exec. VP of Wealth Mgmt Div - the Bryn Mawr Trust Co.</t>
  </si>
  <si>
    <t>475.6k</t>
  </si>
  <si>
    <t>73.32M</t>
  </si>
  <si>
    <t>78.42M</t>
  </si>
  <si>
    <t>83.22M</t>
  </si>
  <si>
    <t>108.54M</t>
  </si>
  <si>
    <t>68.89M</t>
  </si>
  <si>
    <t>73.94M</t>
  </si>
  <si>
    <t>78.54M</t>
  </si>
  <si>
    <t>102.43M</t>
  </si>
  <si>
    <t>110.54M</t>
  </si>
  <si>
    <t>168000</t>
  </si>
  <si>
    <t>4.43M</t>
  </si>
  <si>
    <t>4.48M</t>
  </si>
  <si>
    <t>4.68M</t>
  </si>
  <si>
    <t>6.11M</t>
  </si>
  <si>
    <t>6.29M</t>
  </si>
  <si>
    <t>6.95%</t>
  </si>
  <si>
    <t>6.13%</t>
  </si>
  <si>
    <t>30.43%</t>
  </si>
  <si>
    <t>7.78%</t>
  </si>
  <si>
    <t>8.59M</t>
  </si>
  <si>
    <t>5.43M</t>
  </si>
  <si>
    <t>6.08M</t>
  </si>
  <si>
    <t>8.42M</t>
  </si>
  <si>
    <t>10.76M</t>
  </si>
  <si>
    <t>4.03M</t>
  </si>
  <si>
    <t>2.76M</t>
  </si>
  <si>
    <t>4.21M</t>
  </si>
  <si>
    <t>5.83M</t>
  </si>
  <si>
    <t>4.56M</t>
  </si>
  <si>
    <t>2.64M</t>
  </si>
  <si>
    <t>3.16M</t>
  </si>
  <si>
    <t>4.2M</t>
  </si>
  <si>
    <t>4.92M</t>
  </si>
  <si>
    <t>-36.81%</t>
  </si>
  <si>
    <t>12.00%</t>
  </si>
  <si>
    <t>38.45%</t>
  </si>
  <si>
    <t>27.81%</t>
  </si>
  <si>
    <t>64.74M</t>
  </si>
  <si>
    <t>72.99M</t>
  </si>
  <si>
    <t>77.14M</t>
  </si>
  <si>
    <t>100.13M</t>
  </si>
  <si>
    <t>12.75%</t>
  </si>
  <si>
    <t>5.69%</t>
  </si>
  <si>
    <t>884000</t>
  </si>
  <si>
    <t>4.4M</t>
  </si>
  <si>
    <t>4.33M</t>
  </si>
  <si>
    <t>-10.69%</t>
  </si>
  <si>
    <t>-75.27%</t>
  </si>
  <si>
    <t>397.29%</t>
  </si>
  <si>
    <t>-1.59%</t>
  </si>
  <si>
    <t>60.73M</t>
  </si>
  <si>
    <t>69.42M</t>
  </si>
  <si>
    <t>76.26M</t>
  </si>
  <si>
    <t>95.73M</t>
  </si>
  <si>
    <t>101.91M</t>
  </si>
  <si>
    <t>14.30%</t>
  </si>
  <si>
    <t>9.86%</t>
  </si>
  <si>
    <t>25.53%</t>
  </si>
  <si>
    <t>6.45%</t>
  </si>
  <si>
    <t>3.76%</t>
  </si>
  <si>
    <t>46.39M</t>
  </si>
  <si>
    <t>48.36M</t>
  </si>
  <si>
    <t>48.01M</t>
  </si>
  <si>
    <t>55.96M</t>
  </si>
  <si>
    <t>53.29M</t>
  </si>
  <si>
    <t>(8,000)</t>
  </si>
  <si>
    <t>471000</t>
  </si>
  <si>
    <t>931000</t>
  </si>
  <si>
    <t>(77,000)</t>
  </si>
  <si>
    <t>34.05M</t>
  </si>
  <si>
    <t>41.21M</t>
  </si>
  <si>
    <t>42.68M</t>
  </si>
  <si>
    <t>47.76M</t>
  </si>
  <si>
    <t>47.05M</t>
  </si>
  <si>
    <t>4.25M</t>
  </si>
  <si>
    <t>10.36M</t>
  </si>
  <si>
    <t>4.19M</t>
  </si>
  <si>
    <t>3.03M</t>
  </si>
  <si>
    <t>3.09M</t>
  </si>
  <si>
    <t>3.2M</t>
  </si>
  <si>
    <t>72.11M</t>
  </si>
  <si>
    <t>78.51M</t>
  </si>
  <si>
    <t>78.99M</t>
  </si>
  <si>
    <t>100.33M</t>
  </si>
  <si>
    <t>100.86M</t>
  </si>
  <si>
    <t>41.26M</t>
  </si>
  <si>
    <t>45.98M</t>
  </si>
  <si>
    <t>44.45M</t>
  </si>
  <si>
    <t>55.7M</t>
  </si>
  <si>
    <t>57.96M</t>
  </si>
  <si>
    <t>10.84M</t>
  </si>
  <si>
    <t>11.81M</t>
  </si>
  <si>
    <t>17.15M</t>
  </si>
  <si>
    <t>17.13M</t>
  </si>
  <si>
    <t>14.54M</t>
  </si>
  <si>
    <t>13.84M</t>
  </si>
  <si>
    <t>17.82M</t>
  </si>
  <si>
    <t>21.23M</t>
  </si>
  <si>
    <t>39.27M</t>
  </si>
  <si>
    <t>45.28M</t>
  </si>
  <si>
    <t>51.36M</t>
  </si>
  <si>
    <t>54.34M</t>
  </si>
  <si>
    <t>12.16%</t>
  </si>
  <si>
    <t>15.31%</t>
  </si>
  <si>
    <t>13.43%</t>
  </si>
  <si>
    <t>5.79%</t>
  </si>
  <si>
    <t>31.91%</t>
  </si>
  <si>
    <t>2.79M</t>
  </si>
  <si>
    <t>2.24M</t>
  </si>
  <si>
    <t>25.43M</t>
  </si>
  <si>
    <t>131000</t>
  </si>
  <si>
    <t>32.22M</t>
  </si>
  <si>
    <t>37.03M</t>
  </si>
  <si>
    <t>42.85M</t>
  </si>
  <si>
    <t>25.93M</t>
  </si>
  <si>
    <t>54.2M</t>
  </si>
  <si>
    <t>15.71%</t>
  </si>
  <si>
    <t>-39.49%</t>
  </si>
  <si>
    <t>109.07%</t>
  </si>
  <si>
    <t>31.83%</t>
  </si>
  <si>
    <t>11.07M</t>
  </si>
  <si>
    <t>12.59M</t>
  </si>
  <si>
    <t>15.01M</t>
  </si>
  <si>
    <t>9.17M</t>
  </si>
  <si>
    <t>18.17M</t>
  </si>
  <si>
    <t>11.58M</t>
  </si>
  <si>
    <t>11.39M</t>
  </si>
  <si>
    <t>12.66M</t>
  </si>
  <si>
    <t>12.01M</t>
  </si>
  <si>
    <t>16.49M</t>
  </si>
  <si>
    <t>(505,000)</t>
  </si>
  <si>
    <t>(2.83M)</t>
  </si>
  <si>
    <t>1.68M</t>
  </si>
  <si>
    <t>21.15M</t>
  </si>
  <si>
    <t>24.44M</t>
  </si>
  <si>
    <t>27.84M</t>
  </si>
  <si>
    <t>16.75M</t>
  </si>
  <si>
    <t>36.04M</t>
  </si>
  <si>
    <t>15.59%</t>
  </si>
  <si>
    <t>13.91%</t>
  </si>
  <si>
    <t>-39.83%</t>
  </si>
  <si>
    <t>115.09%</t>
  </si>
  <si>
    <t>21.16%</t>
  </si>
  <si>
    <t>1.62</t>
  </si>
  <si>
    <t>2.05</t>
  </si>
  <si>
    <t>0.96</t>
  </si>
  <si>
    <t>2.14</t>
  </si>
  <si>
    <t>13.58%</t>
  </si>
  <si>
    <t>11.41%</t>
  </si>
  <si>
    <t>-53.17%</t>
  </si>
  <si>
    <t>122.92%</t>
  </si>
  <si>
    <t>13.09M</t>
  </si>
  <si>
    <t>13.31M</t>
  </si>
  <si>
    <t>13.57M</t>
  </si>
  <si>
    <t>17.49M</t>
  </si>
  <si>
    <t>16.86M</t>
  </si>
  <si>
    <t>1.80</t>
  </si>
  <si>
    <t>0.94</t>
  </si>
  <si>
    <t>2.12</t>
  </si>
  <si>
    <t>12.50%</t>
  </si>
  <si>
    <t>11.67%</t>
  </si>
  <si>
    <t>-53.23%</t>
  </si>
  <si>
    <t>125.53%</t>
  </si>
  <si>
    <t>13.24M</t>
  </si>
  <si>
    <t>17.76M</t>
  </si>
  <si>
    <t>17.03M</t>
  </si>
  <si>
    <t>16.2M</t>
  </si>
  <si>
    <t>13.45M</t>
  </si>
  <si>
    <t>16.72M</t>
  </si>
  <si>
    <t>18.45M</t>
  </si>
  <si>
    <t>26.96M</t>
  </si>
  <si>
    <t>-16.97%</t>
  </si>
  <si>
    <t>24.26%</t>
  </si>
  <si>
    <t>46.10%</t>
  </si>
  <si>
    <t>496.06M</t>
  </si>
  <si>
    <t>374.3M</t>
  </si>
  <si>
    <t>456.66M</t>
  </si>
  <si>
    <t>508.92M</t>
  </si>
  <si>
    <t>633.12M</t>
  </si>
  <si>
    <t>3.44M</t>
  </si>
  <si>
    <t>3.9M</t>
  </si>
  <si>
    <t>3.89M</t>
  </si>
  <si>
    <t>73.87M</t>
  </si>
  <si>
    <t>69.67M</t>
  </si>
  <si>
    <t>66.86M</t>
  </si>
  <si>
    <t>101.6M</t>
  </si>
  <si>
    <t>282.3M</t>
  </si>
  <si>
    <t>11.65M</t>
  </si>
  <si>
    <t>11.52M</t>
  </si>
  <si>
    <t>12.94M</t>
  </si>
  <si>
    <t>17.31M</t>
  </si>
  <si>
    <t>30.38M</t>
  </si>
  <si>
    <t>36.98M</t>
  </si>
  <si>
    <t>41.97M</t>
  </si>
  <si>
    <t>33.53M</t>
  </si>
  <si>
    <t>194.53M</t>
  </si>
  <si>
    <t>163.61M</t>
  </si>
  <si>
    <t>116.18M</t>
  </si>
  <si>
    <t>188.49M</t>
  </si>
  <si>
    <t>237.52M</t>
  </si>
  <si>
    <t>22.18M</t>
  </si>
  <si>
    <t>20M</t>
  </si>
  <si>
    <t>22.72M</t>
  </si>
  <si>
    <t>26.38M</t>
  </si>
  <si>
    <t>25.15M</t>
  </si>
  <si>
    <t>162.9M</t>
  </si>
  <si>
    <t>68.97M</t>
  </si>
  <si>
    <t>206.43M</t>
  </si>
  <si>
    <t>133.6M</t>
  </si>
  <si>
    <t>33.43M</t>
  </si>
  <si>
    <t>-24.55%</t>
  </si>
  <si>
    <t>22.00%</t>
  </si>
  <si>
    <t>11.44%</t>
  </si>
  <si>
    <t>24.41%</t>
  </si>
  <si>
    <t>1.38B</t>
  </si>
  <si>
    <t>1.53B</t>
  </si>
  <si>
    <t>1.64B</t>
  </si>
  <si>
    <t>2.25B</t>
  </si>
  <si>
    <t>2.52B</t>
  </si>
  <si>
    <t>1.55B</t>
  </si>
  <si>
    <t>1.65B</t>
  </si>
  <si>
    <t>2.27B</t>
  </si>
  <si>
    <t>291.62M</t>
  </si>
  <si>
    <t>328.46M</t>
  </si>
  <si>
    <t>583.99M</t>
  </si>
  <si>
    <t>524.52M</t>
  </si>
  <si>
    <t>579.79M</t>
  </si>
  <si>
    <t>17.67M</t>
  </si>
  <si>
    <t>16.93M</t>
  </si>
  <si>
    <t>18.48M</t>
  </si>
  <si>
    <t>22.13M</t>
  </si>
  <si>
    <t>1B</t>
  </si>
  <si>
    <t>1.67B</t>
  </si>
  <si>
    <t>32.83M</t>
  </si>
  <si>
    <t>40.28M</t>
  </si>
  <si>
    <t>46.81M</t>
  </si>
  <si>
    <t>51.79M</t>
  </si>
  <si>
    <t>55.89M</t>
  </si>
  <si>
    <t>(14.43M)</t>
  </si>
  <si>
    <t>(15.52M)</t>
  </si>
  <si>
    <t>(14.59M)</t>
  </si>
  <si>
    <t>(15.86M)</t>
  </si>
  <si>
    <t>(17.49M)</t>
  </si>
  <si>
    <t>10.67%</t>
  </si>
  <si>
    <t>6.92%</t>
  </si>
  <si>
    <t>37.58%</t>
  </si>
  <si>
    <t>11.75%</t>
  </si>
  <si>
    <t>31.17M</t>
  </si>
  <si>
    <t>31.8M</t>
  </si>
  <si>
    <t>33.75M</t>
  </si>
  <si>
    <t>45.34M</t>
  </si>
  <si>
    <t>41.78M</t>
  </si>
  <si>
    <t>90.16M</t>
  </si>
  <si>
    <t>95.17M</t>
  </si>
  <si>
    <t>87.8M</t>
  </si>
  <si>
    <t>183.51M</t>
  </si>
  <si>
    <t>192.18M</t>
  </si>
  <si>
    <t>35.27M</t>
  </si>
  <si>
    <t>42.96M</t>
  </si>
  <si>
    <t>29.5M</t>
  </si>
  <si>
    <t>54.84M</t>
  </si>
  <si>
    <t>67.01M</t>
  </si>
  <si>
    <t>54.9M</t>
  </si>
  <si>
    <t>52.21M</t>
  </si>
  <si>
    <t>58.3M</t>
  </si>
  <si>
    <t>128.67M</t>
  </si>
  <si>
    <t>125.17M</t>
  </si>
  <si>
    <t>5.96M</t>
  </si>
  <si>
    <t>5.73M</t>
  </si>
  <si>
    <t>5.56M</t>
  </si>
  <si>
    <t>7.87M</t>
  </si>
  <si>
    <t>8.53M</t>
  </si>
  <si>
    <t>2.05B</t>
  </si>
  <si>
    <t>2.26B</t>
  </si>
  <si>
    <t>3.03B</t>
  </si>
  <si>
    <t>3.42B</t>
  </si>
  <si>
    <t>1.20%</t>
  </si>
  <si>
    <t>8.99%</t>
  </si>
  <si>
    <t>34.53%</t>
  </si>
  <si>
    <t>1.12%</t>
  </si>
  <si>
    <t>1.63B</t>
  </si>
  <si>
    <t>1.69B</t>
  </si>
  <si>
    <t>2.58B</t>
  </si>
  <si>
    <t>799.04M</t>
  </si>
  <si>
    <t>693.43M</t>
  </si>
  <si>
    <t>725.51M</t>
  </si>
  <si>
    <t>966.05M</t>
  </si>
  <si>
    <t>736.18M</t>
  </si>
  <si>
    <t>835.64M</t>
  </si>
  <si>
    <t>310.67M</t>
  </si>
  <si>
    <t>962.52M</t>
  </si>
  <si>
    <t>1.29B</t>
  </si>
  <si>
    <t>1.84B</t>
  </si>
  <si>
    <t>-2.65%</t>
  </si>
  <si>
    <t>6.08%</t>
  </si>
  <si>
    <t>33.45%</t>
  </si>
  <si>
    <t>14.51%</t>
  </si>
  <si>
    <t>170.72M</t>
  </si>
  <si>
    <t>216.54M</t>
  </si>
  <si>
    <t>283.97M</t>
  </si>
  <si>
    <t>378.51M</t>
  </si>
  <si>
    <t>423.43M</t>
  </si>
  <si>
    <t>44.86M</t>
  </si>
  <si>
    <t>14.81M</t>
  </si>
  <si>
    <t>49.36M</t>
  </si>
  <si>
    <t>169.17M</t>
  </si>
  <si>
    <t>279.15M</t>
  </si>
  <si>
    <t>35.46M</t>
  </si>
  <si>
    <t>3.92M</t>
  </si>
  <si>
    <t>25.54M</t>
  </si>
  <si>
    <t>75M</t>
  </si>
  <si>
    <t>9.4M</t>
  </si>
  <si>
    <t>10.89M</t>
  </si>
  <si>
    <t>23.82M</t>
  </si>
  <si>
    <t>94.17M</t>
  </si>
  <si>
    <t>204.15M</t>
  </si>
  <si>
    <t>125.86M</t>
  </si>
  <si>
    <t>201.73M</t>
  </si>
  <si>
    <t>234.61M</t>
  </si>
  <si>
    <t>209.34M</t>
  </si>
  <si>
    <t>144.27M</t>
  </si>
  <si>
    <t>60.28%</t>
  </si>
  <si>
    <t>16.30%</t>
  </si>
  <si>
    <t>-10.77%</t>
  </si>
  <si>
    <t>-31.08%</t>
  </si>
  <si>
    <t>8.35%</t>
  </si>
  <si>
    <t>10.46%</t>
  </si>
  <si>
    <t>12.59%</t>
  </si>
  <si>
    <t>12.47%</t>
  </si>
  <si>
    <t>12.38%</t>
  </si>
  <si>
    <t>26.92M</t>
  </si>
  <si>
    <t>23.89M</t>
  </si>
  <si>
    <t>29.03M</t>
  </si>
  <si>
    <t>37.3M</t>
  </si>
  <si>
    <t>2.01B</t>
  </si>
  <si>
    <t>2.67B</t>
  </si>
  <si>
    <t>3.04B</t>
  </si>
  <si>
    <t>203.56M</t>
  </si>
  <si>
    <t>229.9M</t>
  </si>
  <si>
    <t>245.47M</t>
  </si>
  <si>
    <t>365.71M</t>
  </si>
  <si>
    <t>381.13M</t>
  </si>
  <si>
    <t>16.39M</t>
  </si>
  <si>
    <t>16.6M</t>
  </si>
  <si>
    <t>16.74M</t>
  </si>
  <si>
    <t>20.93M</t>
  </si>
  <si>
    <t>21.11M</t>
  </si>
  <si>
    <t>89.14M</t>
  </si>
  <si>
    <t>95.67M</t>
  </si>
  <si>
    <t>100.49M</t>
  </si>
  <si>
    <t>228.81M</t>
  </si>
  <si>
    <t>232.81M</t>
  </si>
  <si>
    <t>138.86M</t>
  </si>
  <si>
    <t>153.96M</t>
  </si>
  <si>
    <t>171.59M</t>
  </si>
  <si>
    <t>174.52M</t>
  </si>
  <si>
    <t>196.57M</t>
  </si>
  <si>
    <t>(10.08M)</t>
  </si>
  <si>
    <t>(5.57M)</t>
  </si>
  <si>
    <t>(11.7M)</t>
  </si>
  <si>
    <t>(1.19M)</t>
  </si>
  <si>
    <t>(1.18M)</t>
  </si>
  <si>
    <t>(30.75M)</t>
  </si>
  <si>
    <t>(30.76M)</t>
  </si>
  <si>
    <t>(31.64M)</t>
  </si>
  <si>
    <t>(58.14M)</t>
  </si>
  <si>
    <t>(66.95M)</t>
  </si>
  <si>
    <t>9.95%</t>
  </si>
  <si>
    <t>11.11%</t>
  </si>
  <si>
    <t>12.05%</t>
  </si>
  <si>
    <t>11.14%</t>
  </si>
  <si>
    <t>9.65%</t>
  </si>
  <si>
    <t>(4.05M)</t>
  </si>
  <si>
    <t>(3.57M)</t>
  </si>
  <si>
    <t>(5.46M)</t>
  </si>
  <si>
    <t>(7.61M)</t>
  </si>
  <si>
    <t>(2.21M)</t>
  </si>
  <si>
    <t>(15.95M)</t>
  </si>
  <si>
    <t>(4.13M)</t>
  </si>
  <si>
    <t>16.13M</t>
  </si>
  <si>
    <t>(42.72M)</t>
  </si>
  <si>
    <t>19.98M</t>
  </si>
  <si>
    <t>59.08M</t>
  </si>
  <si>
    <t>59.86M</t>
  </si>
  <si>
    <t>(228.9M)</t>
  </si>
  <si>
    <t>(223.32M)</t>
  </si>
  <si>
    <t>(98.99M)</t>
  </si>
  <si>
    <t>(45.99M)</t>
  </si>
  <si>
    <t>(180.22M)</t>
  </si>
  <si>
    <t>(357.96M)</t>
  </si>
  <si>
    <t>180.6M</t>
  </si>
  <si>
    <t>118.96M</t>
  </si>
  <si>
    <t>105.06M</t>
  </si>
  <si>
    <t>240.08M</t>
  </si>
  <si>
    <t>129.06M</t>
  </si>
  <si>
    <t>(234.72M)</t>
  </si>
  <si>
    <t>(148.1M)</t>
  </si>
  <si>
    <t>(164.09M)</t>
  </si>
  <si>
    <t>(335.64M)</t>
  </si>
  <si>
    <t>(266.33M)</t>
  </si>
  <si>
    <t>209.97M</t>
  </si>
  <si>
    <t>138.96M</t>
  </si>
  <si>
    <t>1.17M</t>
  </si>
  <si>
    <t>(87.47M)</t>
  </si>
  <si>
    <t>(131.7M)</t>
  </si>
  <si>
    <t>(114.6M)</t>
  </si>
  <si>
    <t>(133.3M)</t>
  </si>
  <si>
    <t>(496.27M)</t>
  </si>
  <si>
    <t>-50.57%</t>
  </si>
  <si>
    <t>12.99%</t>
  </si>
  <si>
    <t>-16.33%</t>
  </si>
  <si>
    <t>-272.29%</t>
  </si>
  <si>
    <t>-119.29%</t>
  </si>
  <si>
    <t>-167.95%</t>
  </si>
  <si>
    <t>-137.70%</t>
  </si>
  <si>
    <t>-122.81%</t>
  </si>
  <si>
    <t>-424.20%</t>
  </si>
  <si>
    <t>(8.53M)</t>
  </si>
  <si>
    <t>(9.3M)</t>
  </si>
  <si>
    <t>(10.19M)</t>
  </si>
  <si>
    <t>(13.84M)</t>
  </si>
  <si>
    <t>(13.96M)</t>
  </si>
  <si>
    <t>-9.00%</t>
  </si>
  <si>
    <t>-9.59%</t>
  </si>
  <si>
    <t>-35.80%</t>
  </si>
  <si>
    <t>-0.90%</t>
  </si>
  <si>
    <t>42.99M</t>
  </si>
  <si>
    <t>182.37M</t>
  </si>
  <si>
    <t>96.7M</t>
  </si>
  <si>
    <t>83.78M</t>
  </si>
  <si>
    <t>327.17M</t>
  </si>
  <si>
    <t>4.91M</t>
  </si>
  <si>
    <t>2.04M</t>
  </si>
  <si>
    <t>(20.07M)</t>
  </si>
  <si>
    <t>(5.92M)</t>
  </si>
  <si>
    <t>(947,000)</t>
  </si>
  <si>
    <t>(26.55M)</t>
  </si>
  <si>
    <t>(8.1M)</t>
  </si>
  <si>
    <t>2.99M</t>
  </si>
  <si>
    <t>6.47M</t>
  </si>
  <si>
    <t>2.18M</t>
  </si>
  <si>
    <t>2.12M</t>
  </si>
  <si>
    <t>151000</t>
  </si>
  <si>
    <t>20000</t>
  </si>
  <si>
    <t>(12M)</t>
  </si>
  <si>
    <t>45.97M</t>
  </si>
  <si>
    <t>67.56M</t>
  </si>
  <si>
    <t>(33.56M)</t>
  </si>
  <si>
    <t>44.37M</t>
  </si>
  <si>
    <t>(3.46M)</t>
  </si>
  <si>
    <t>12.93M</t>
  </si>
  <si>
    <t>(38.13M)</t>
  </si>
  <si>
    <t>110M</t>
  </si>
  <si>
    <t>(8.54M)</t>
  </si>
  <si>
    <t>44.48M</t>
  </si>
  <si>
    <t>4.57M</t>
  </si>
  <si>
    <t>(65.63M)</t>
  </si>
  <si>
    <t>13.96M</t>
  </si>
  <si>
    <t>29.46M</t>
  </si>
  <si>
    <t>(22.5M)</t>
  </si>
  <si>
    <t>(24.88M)</t>
  </si>
  <si>
    <t>(621,000)</t>
  </si>
  <si>
    <t>(1.39M)</t>
  </si>
  <si>
    <t>831000</t>
  </si>
  <si>
    <t>241000</t>
  </si>
  <si>
    <t>(745,000)</t>
  </si>
  <si>
    <t>(1.05M)</t>
  </si>
  <si>
    <t>(542,000)</t>
  </si>
  <si>
    <t>429000</t>
  </si>
  <si>
    <t>708000</t>
  </si>
  <si>
    <t>783000</t>
  </si>
  <si>
    <t>164.7M</t>
  </si>
  <si>
    <t>(2.8M)</t>
  </si>
  <si>
    <t>156.94M</t>
  </si>
  <si>
    <t>16.56M</t>
  </si>
  <si>
    <t>350.91M</t>
  </si>
  <si>
    <t>-101.70%</t>
  </si>
  <si>
    <t>5,709.08%</t>
  </si>
  <si>
    <t>-89.45%</t>
  </si>
  <si>
    <t>2,019.14%</t>
  </si>
  <si>
    <t>224.62%</t>
  </si>
  <si>
    <t>-3.57%</t>
  </si>
  <si>
    <t>188.58%</t>
  </si>
  <si>
    <t>15.26%</t>
  </si>
  <si>
    <t>299.94%</t>
  </si>
  <si>
    <t>106.55M</t>
  </si>
  <si>
    <t>(94.62M)</t>
  </si>
  <si>
    <t>138.2M</t>
  </si>
  <si>
    <t>(76.2M)</t>
  </si>
  <si>
    <t>(92.3M)</t>
  </si>
  <si>
    <t>25.26M</t>
  </si>
  <si>
    <t>36.31M</t>
  </si>
  <si>
    <t>90.4M</t>
  </si>
  <si>
    <t>32.93M</t>
  </si>
  <si>
    <t>50.86M</t>
  </si>
  <si>
    <t>43.73%</t>
  </si>
  <si>
    <t>148.96%</t>
  </si>
  <si>
    <t>-63.57%</t>
  </si>
  <si>
    <t>54.43%</t>
  </si>
  <si>
    <t>5.14%</t>
  </si>
  <si>
    <t>Capio AB (publ) (CAPIO.ST)</t>
  </si>
  <si>
    <t>51.75</t>
  </si>
  <si>
    <t>52.00</t>
  </si>
  <si>
    <t>51.50 x</t>
  </si>
  <si>
    <t>51.75 x</t>
  </si>
  <si>
    <t>51.50 - 52.00</t>
  </si>
  <si>
    <t>43.00 - 54.00</t>
  </si>
  <si>
    <t>37063</t>
  </si>
  <si>
    <t>799119</t>
  </si>
  <si>
    <t>7.31B</t>
  </si>
  <si>
    <t>16.83</t>
  </si>
  <si>
    <t>3.08</t>
  </si>
  <si>
    <t>55.82</t>
  </si>
  <si>
    <t>7</t>
  </si>
  <si>
    <t>3.94B</t>
  </si>
  <si>
    <t>3.55B</t>
  </si>
  <si>
    <t>15.46B</t>
  </si>
  <si>
    <t>16.27B</t>
  </si>
  <si>
    <t>3.76B</t>
  </si>
  <si>
    <t>3.49B</t>
  </si>
  <si>
    <t>15.28B</t>
  </si>
  <si>
    <t>15.94B</t>
  </si>
  <si>
    <t>4.16B</t>
  </si>
  <si>
    <t>3.71B</t>
  </si>
  <si>
    <t>16.11B</t>
  </si>
  <si>
    <t>17B</t>
  </si>
  <si>
    <t>3.57B</t>
  </si>
  <si>
    <t>3.17B</t>
  </si>
  <si>
    <t>14.07B</t>
  </si>
  <si>
    <t>10.20%</t>
  </si>
  <si>
    <t>9.90%</t>
  </si>
  <si>
    <t>5.30%</t>
  </si>
  <si>
    <t>0.59</t>
  </si>
  <si>
    <t>1.05</t>
  </si>
  <si>
    <t>0.87</t>
  </si>
  <si>
    <t>1.21</t>
  </si>
  <si>
    <t>0.28</t>
  </si>
  <si>
    <t>0.31</t>
  </si>
  <si>
    <t>47.50%</t>
  </si>
  <si>
    <t>37.30%</t>
  </si>
  <si>
    <t>15.20%</t>
  </si>
  <si>
    <t>CAPIO.ST</t>
  </si>
  <si>
    <t>-6.90%</t>
  </si>
  <si>
    <t>39.40%</t>
  </si>
  <si>
    <t>12.17%</t>
  </si>
  <si>
    <t>13.13</t>
  </si>
  <si>
    <t>3.02%</t>
  </si>
  <si>
    <t>4.17%</t>
  </si>
  <si>
    <t>2.97%</t>
  </si>
  <si>
    <t>8.10%</t>
  </si>
  <si>
    <t>14.38B</t>
  </si>
  <si>
    <t>101.87</t>
  </si>
  <si>
    <t>8.60%</t>
  </si>
  <si>
    <t>2.37B</t>
  </si>
  <si>
    <t>434M</t>
  </si>
  <si>
    <t>24.60%</t>
  </si>
  <si>
    <t>178M</t>
  </si>
  <si>
    <t>62.07</t>
  </si>
  <si>
    <t>39.66</t>
  </si>
  <si>
    <t>880M</t>
  </si>
  <si>
    <t>472.12M</t>
  </si>
  <si>
    <t>9.18%</t>
  </si>
  <si>
    <t>54.00</t>
  </si>
  <si>
    <t>51.11</t>
  </si>
  <si>
    <t>48.85</t>
  </si>
  <si>
    <t>799.12k</t>
  </si>
  <si>
    <t>162.33k</t>
  </si>
  <si>
    <t>141.16M</t>
  </si>
  <si>
    <t>75.11M</t>
  </si>
  <si>
    <t>1.74%</t>
  </si>
  <si>
    <t>Mr. Thomas Berglund B.Sc.</t>
  </si>
  <si>
    <t>Chief Exec. Officer, Pres and Head of Capio Nordic</t>
  </si>
  <si>
    <t>6.7M</t>
  </si>
  <si>
    <t>Mr. Olof Bengtsson</t>
  </si>
  <si>
    <t>Ms. Kristina Ekeblad</t>
  </si>
  <si>
    <t>Investor Relation Mang.</t>
  </si>
  <si>
    <t>Mr. Henrik Brehmer</t>
  </si>
  <si>
    <t>Sr. VP of Group Communication &amp; Public Affairs</t>
  </si>
  <si>
    <t>Mr. Sveneric Svensson</t>
  </si>
  <si>
    <t>Chief Medical Officer</t>
  </si>
  <si>
    <t>Cargotec Corporation (CGCBV.HE)</t>
  </si>
  <si>
    <t>57.35</t>
  </si>
  <si>
    <t>57.30</t>
  </si>
  <si>
    <t>57.55</t>
  </si>
  <si>
    <t>57.30 x</t>
  </si>
  <si>
    <t>57.40 x</t>
  </si>
  <si>
    <t>57.10 - 58.50</t>
  </si>
  <si>
    <t>34.10 - 59.25</t>
  </si>
  <si>
    <t>96197</t>
  </si>
  <si>
    <t>131687</t>
  </si>
  <si>
    <t>3.7B</t>
  </si>
  <si>
    <t>30.18</t>
  </si>
  <si>
    <t>1.9</t>
  </si>
  <si>
    <t>2017-03-22</t>
  </si>
  <si>
    <t>58.90</t>
  </si>
  <si>
    <t>6</t>
  </si>
  <si>
    <t>10</t>
  </si>
  <si>
    <t>869.04M</t>
  </si>
  <si>
    <t>842.42M</t>
  </si>
  <si>
    <t>3.41B</t>
  </si>
  <si>
    <t>3.56B</t>
  </si>
  <si>
    <t>847M</t>
  </si>
  <si>
    <t>821M</t>
  </si>
  <si>
    <t>3.33B</t>
  </si>
  <si>
    <t>3.45B</t>
  </si>
  <si>
    <t>890M</t>
  </si>
  <si>
    <t>866.5M</t>
  </si>
  <si>
    <t>3.48B</t>
  </si>
  <si>
    <t>898.3M</t>
  </si>
  <si>
    <t>854.2M</t>
  </si>
  <si>
    <t>-3.30%</t>
  </si>
  <si>
    <t>-1.40%</t>
  </si>
  <si>
    <t>-3.00%</t>
  </si>
  <si>
    <t>4.60%</t>
  </si>
  <si>
    <t>0.63</t>
  </si>
  <si>
    <t>0.56</t>
  </si>
  <si>
    <t>0.62</t>
  </si>
  <si>
    <t>0.06</t>
  </si>
  <si>
    <t>-5.60%</t>
  </si>
  <si>
    <t>5.40%</t>
  </si>
  <si>
    <t>10.70%</t>
  </si>
  <si>
    <t>CGCBV.HE</t>
  </si>
  <si>
    <t>11.90%</t>
  </si>
  <si>
    <t>7.50%</t>
  </si>
  <si>
    <t>6.90%</t>
  </si>
  <si>
    <t>16.40%</t>
  </si>
  <si>
    <t>18.89%</t>
  </si>
  <si>
    <t>16.82</t>
  </si>
  <si>
    <t>2.00</t>
  </si>
  <si>
    <t>2.67</t>
  </si>
  <si>
    <t>4.33%</t>
  </si>
  <si>
    <t>9.01%</t>
  </si>
  <si>
    <t>53.82</t>
  </si>
  <si>
    <t>-4.20%</t>
  </si>
  <si>
    <t>840M</t>
  </si>
  <si>
    <t>322.8M</t>
  </si>
  <si>
    <t>123.5M</t>
  </si>
  <si>
    <t>-6.40%</t>
  </si>
  <si>
    <t>293.4M</t>
  </si>
  <si>
    <t>4.55</t>
  </si>
  <si>
    <t>944.9M</t>
  </si>
  <si>
    <t>67.99</t>
  </si>
  <si>
    <t>1.47</t>
  </si>
  <si>
    <t>21.48</t>
  </si>
  <si>
    <t>169.1M</t>
  </si>
  <si>
    <t>93.79M</t>
  </si>
  <si>
    <t>53.37%</t>
  </si>
  <si>
    <t>59.25</t>
  </si>
  <si>
    <t>34.10</t>
  </si>
  <si>
    <t>55.52</t>
  </si>
  <si>
    <t>49.58</t>
  </si>
  <si>
    <t>131.69k</t>
  </si>
  <si>
    <t>94.68k</t>
  </si>
  <si>
    <t>54.97M</t>
  </si>
  <si>
    <t>38.59M</t>
  </si>
  <si>
    <t>0.95</t>
  </si>
  <si>
    <t>1.66%</t>
  </si>
  <si>
    <t>Mar 22, 2017</t>
  </si>
  <si>
    <t>Mr. Mika Vehvil\xe4inen M. Sc (Econ and BA), HSE</t>
  </si>
  <si>
    <t>Chairman of Exec. Board, Chief Exec. Officer and Pres</t>
  </si>
  <si>
    <t>Mr. Mikko Puolakka M.Sc.(Econ.)</t>
  </si>
  <si>
    <t>Chief Financial Officer, Exec. VP and Member of the Exec. Board</t>
  </si>
  <si>
    <t>Ms. Soili M\xe4kinen M. Sc (Econ.)</t>
  </si>
  <si>
    <t>Chief Information Officer and Member of Exec. Board</t>
  </si>
  <si>
    <t>Ms. Outi Aaltonen</t>
  </si>
  <si>
    <t>SVP, Gen. Counsel, Sec. - Exec. Board and Member - Exec. Board</t>
  </si>
  <si>
    <t>Mr. Stephen Foster</t>
  </si>
  <si>
    <t>Sr. VP of Corp. Audit and Member of Exec. Board</t>
  </si>
  <si>
    <t>Concentric AB (publ) (COIC.ST)</t>
  </si>
  <si>
    <t>131.00</t>
  </si>
  <si>
    <t>132.75</t>
  </si>
  <si>
    <t>131.75</t>
  </si>
  <si>
    <t>130.75 x</t>
  </si>
  <si>
    <t>131.50 x</t>
  </si>
  <si>
    <t>130.50 - 132.50</t>
  </si>
  <si>
    <t>99.25 - 155.00</t>
  </si>
  <si>
    <t>25384</t>
  </si>
  <si>
    <t>48342</t>
  </si>
  <si>
    <t>5.33B</t>
  </si>
  <si>
    <t>20.60</t>
  </si>
  <si>
    <t>6.36</t>
  </si>
  <si>
    <t>150.00</t>
  </si>
  <si>
    <t>3</t>
  </si>
  <si>
    <t>556.33M</t>
  </si>
  <si>
    <t>531.33M</t>
  </si>
  <si>
    <t>2.13B</t>
  </si>
  <si>
    <t>551M</t>
  </si>
  <si>
    <t>515M</t>
  </si>
  <si>
    <t>2.2B</t>
  </si>
  <si>
    <t>560M</t>
  </si>
  <si>
    <t>540M</t>
  </si>
  <si>
    <t>2.16B</t>
  </si>
  <si>
    <t>2.35B</t>
  </si>
  <si>
    <t>522M</t>
  </si>
  <si>
    <t>491M</t>
  </si>
  <si>
    <t>2B</t>
  </si>
  <si>
    <t>6.40%</t>
  </si>
  <si>
    <t>1.51</t>
  </si>
  <si>
    <t>1.37</t>
  </si>
  <si>
    <t>1.7</t>
  </si>
  <si>
    <t>1.52</t>
  </si>
  <si>
    <t>1.45</t>
  </si>
  <si>
    <t>1.57</t>
  </si>
  <si>
    <t>1.82</t>
  </si>
  <si>
    <t>0.12</t>
  </si>
  <si>
    <t>0.70%</t>
  </si>
  <si>
    <t>5.80%</t>
  </si>
  <si>
    <t>23.60%</t>
  </si>
  <si>
    <t>7.10%</t>
  </si>
  <si>
    <t>COIC.ST</t>
  </si>
  <si>
    <t>13.80%</t>
  </si>
  <si>
    <t>10.30%</t>
  </si>
  <si>
    <t>15.80%</t>
  </si>
  <si>
    <t>12.67%</t>
  </si>
  <si>
    <t>16.54</t>
  </si>
  <si>
    <t>2.62</t>
  </si>
  <si>
    <t>12.79%</t>
  </si>
  <si>
    <t>9.61%</t>
  </si>
  <si>
    <t>32.52%</t>
  </si>
  <si>
    <t>2.03B</t>
  </si>
  <si>
    <t>49.87</t>
  </si>
  <si>
    <t>575M</t>
  </si>
  <si>
    <t>399M</t>
  </si>
  <si>
    <t>260M</t>
  </si>
  <si>
    <t>23.30%</t>
  </si>
  <si>
    <t>497M</t>
  </si>
  <si>
    <t>12.28</t>
  </si>
  <si>
    <t>22.62</t>
  </si>
  <si>
    <t>1.68</t>
  </si>
  <si>
    <t>19.44</t>
  </si>
  <si>
    <t>423M</t>
  </si>
  <si>
    <t>496.75M</t>
  </si>
  <si>
    <t>29.83%</t>
  </si>
  <si>
    <t>155.00</t>
  </si>
  <si>
    <t>99.25</t>
  </si>
  <si>
    <t>139.30</t>
  </si>
  <si>
    <t>133.88</t>
  </si>
  <si>
    <t>48.34k</t>
  </si>
  <si>
    <t>16.55k</t>
  </si>
  <si>
    <t>40.68M</t>
  </si>
  <si>
    <t>40.08M</t>
  </si>
  <si>
    <t>1.51%</t>
  </si>
  <si>
    <t>Mr. David Woolley</t>
  </si>
  <si>
    <t>7.29M</t>
  </si>
  <si>
    <t>Mr. David Bessant</t>
  </si>
  <si>
    <t>Chief Financial Officer and Head of Investor Relations &amp; Information Technology</t>
  </si>
  <si>
    <t>Mr. Christine Kelly</t>
  </si>
  <si>
    <t>Head of Group HR</t>
  </si>
  <si>
    <t>Mr. William C. Pizzo</t>
  </si>
  <si>
    <t>Head of Hydraulics Product Engineering &amp; Devel.</t>
  </si>
  <si>
    <t>Mr. Martin Bradford</t>
  </si>
  <si>
    <t>Head of Americas Region</t>
  </si>
  <si>
    <t>DigitalGlobe, Inc. (DGI)</t>
  </si>
  <si>
    <t>33.30</t>
  </si>
  <si>
    <t>33.55</t>
  </si>
  <si>
    <t>33.45</t>
  </si>
  <si>
    <t>34.20 x 100</t>
  </si>
  <si>
    <t>33.25 - 33.65</t>
  </si>
  <si>
    <t>22.55 - 35.95</t>
  </si>
  <si>
    <t>386736</t>
  </si>
  <si>
    <t>413982</t>
  </si>
  <si>
    <t>1.23</t>
  </si>
  <si>
    <t>188.14</t>
  </si>
  <si>
    <t>0.18</t>
  </si>
  <si>
    <t>36.30</t>
  </si>
  <si>
    <t>209.67M</t>
  </si>
  <si>
    <t>221.17M</t>
  </si>
  <si>
    <t>863.33M</t>
  </si>
  <si>
    <t>890.54M</t>
  </si>
  <si>
    <t>205M</t>
  </si>
  <si>
    <t>219.6M</t>
  </si>
  <si>
    <t>860M</t>
  </si>
  <si>
    <t>864.1M</t>
  </si>
  <si>
    <t>214.1M</t>
  </si>
  <si>
    <t>222M</t>
  </si>
  <si>
    <t>870M</t>
  </si>
  <si>
    <t>905M</t>
  </si>
  <si>
    <t>175.5M</t>
  </si>
  <si>
    <t>181.8M</t>
  </si>
  <si>
    <t>725.4M</t>
  </si>
  <si>
    <t>19.50%</t>
  </si>
  <si>
    <t>21.70%</t>
  </si>
  <si>
    <t>19.00%</t>
  </si>
  <si>
    <t>-0.01</t>
  </si>
  <si>
    <t>0.17</t>
  </si>
  <si>
    <t>-0.05</t>
  </si>
  <si>
    <t>0.11</t>
  </si>
  <si>
    <t>183.30%</t>
  </si>
  <si>
    <t>162.50%</t>
  </si>
  <si>
    <t>50.00%</t>
  </si>
  <si>
    <t>-400.00%</t>
  </si>
  <si>
    <t>DGI</t>
  </si>
  <si>
    <t>-123.50%</t>
  </si>
  <si>
    <t>-85.70%</t>
  </si>
  <si>
    <t>-103.20%</t>
  </si>
  <si>
    <t>1,650.00%</t>
  </si>
  <si>
    <t>0.38%</t>
  </si>
  <si>
    <t>107.42</t>
  </si>
  <si>
    <t>-4414.47</t>
  </si>
  <si>
    <t>2.73</t>
  </si>
  <si>
    <t>2.07%</t>
  </si>
  <si>
    <t>11.64%</t>
  </si>
  <si>
    <t>1.91%</t>
  </si>
  <si>
    <t>1.33%</t>
  </si>
  <si>
    <t>759.7M</t>
  </si>
  <si>
    <t>12.19</t>
  </si>
  <si>
    <t>19.60%</t>
  </si>
  <si>
    <t>561M</t>
  </si>
  <si>
    <t>384M</t>
  </si>
  <si>
    <t>11M</t>
  </si>
  <si>
    <t>77.2M</t>
  </si>
  <si>
    <t>1.24</t>
  </si>
  <si>
    <t>1.25B</t>
  </si>
  <si>
    <t>106.74</t>
  </si>
  <si>
    <t>1.43</t>
  </si>
  <si>
    <t>18.93</t>
  </si>
  <si>
    <t>280.8M</t>
  </si>
  <si>
    <t>189.52M</t>
  </si>
  <si>
    <t>46.89%</t>
  </si>
  <si>
    <t>35.95</t>
  </si>
  <si>
    <t>22.55</t>
  </si>
  <si>
    <t>32.43</t>
  </si>
  <si>
    <t>31.47</t>
  </si>
  <si>
    <t>413.98k</t>
  </si>
  <si>
    <t>372.3k</t>
  </si>
  <si>
    <t>62.22M</t>
  </si>
  <si>
    <t>61.19M</t>
  </si>
  <si>
    <t>105.70%</t>
  </si>
  <si>
    <t>2.83M</t>
  </si>
  <si>
    <t>7.2</t>
  </si>
  <si>
    <t>5.44%</t>
  </si>
  <si>
    <t>3.04M</t>
  </si>
  <si>
    <t>Mr. Jeffrey R. Tarr</t>
  </si>
  <si>
    <t>Chief Exec. Officer, Pres and Director</t>
  </si>
  <si>
    <t>Dr. Walter S. Scott</t>
  </si>
  <si>
    <t>Founder, Chief Technical Officer, Exec. VP and Exec. Leader of Platform &amp; Services</t>
  </si>
  <si>
    <t>722.53k</t>
  </si>
  <si>
    <t>22.5k</t>
  </si>
  <si>
    <t>Mr. Gary W. Ferrera</t>
  </si>
  <si>
    <t>838.6k</t>
  </si>
  <si>
    <t>Mr. Timothy M. Hascall</t>
  </si>
  <si>
    <t>Chief Operations Officer, Exec. VP and Gen. Mang. of Imagery</t>
  </si>
  <si>
    <t>731.46k</t>
  </si>
  <si>
    <t>Mr. Daniel L. Jablonsky</t>
  </si>
  <si>
    <t>Sr. VP, GM of International Defense &amp; Intelligence, Gen. Counsel and Corp. Sec.</t>
  </si>
  <si>
    <t>663.5k</t>
  </si>
  <si>
    <t>421.4M</t>
  </si>
  <si>
    <t>612.7M</t>
  </si>
  <si>
    <t>654.6M</t>
  </si>
  <si>
    <t>702.4M</t>
  </si>
  <si>
    <t>45.40%</t>
  </si>
  <si>
    <t>6.84%</t>
  </si>
  <si>
    <t>3.27%</t>
  </si>
  <si>
    <t>196.2M</t>
  </si>
  <si>
    <t>398M</t>
  </si>
  <si>
    <t>398.9M</t>
  </si>
  <si>
    <t>425.6M</t>
  </si>
  <si>
    <t>431.6M</t>
  </si>
  <si>
    <t>81.6M</t>
  </si>
  <si>
    <t>173.2M</t>
  </si>
  <si>
    <t>160.4M</t>
  </si>
  <si>
    <t>144.9M</t>
  </si>
  <si>
    <t>164.4M</t>
  </si>
  <si>
    <t>114.6M</t>
  </si>
  <si>
    <t>224.8M</t>
  </si>
  <si>
    <t>238.5M</t>
  </si>
  <si>
    <t>280.7M</t>
  </si>
  <si>
    <t>267.2M</t>
  </si>
  <si>
    <t>216.1M</t>
  </si>
  <si>
    <t>227.7M</t>
  </si>
  <si>
    <t>270.6M</t>
  </si>
  <si>
    <t>257.8M</t>
  </si>
  <si>
    <t>10.8M</t>
  </si>
  <si>
    <t>10.1M</t>
  </si>
  <si>
    <t>102.85%</t>
  </si>
  <si>
    <t>0.23%</t>
  </si>
  <si>
    <t>6.69%</t>
  </si>
  <si>
    <t>1.41%</t>
  </si>
  <si>
    <t>225.2M</t>
  </si>
  <si>
    <t>214.7M</t>
  </si>
  <si>
    <t>255.7M</t>
  </si>
  <si>
    <t>276.8M</t>
  </si>
  <si>
    <t>293.8M</t>
  </si>
  <si>
    <t>-4.66%</t>
  </si>
  <si>
    <t>19.10%</t>
  </si>
  <si>
    <t>40.50%</t>
  </si>
  <si>
    <t>129.3M</t>
  </si>
  <si>
    <t>209.6M</t>
  </si>
  <si>
    <t>208.6M</t>
  </si>
  <si>
    <t>207M</t>
  </si>
  <si>
    <t>185.1M</t>
  </si>
  <si>
    <t>127.6M</t>
  </si>
  <si>
    <t>62.10%</t>
  </si>
  <si>
    <t>-0.48%</t>
  </si>
  <si>
    <t>-0.77%</t>
  </si>
  <si>
    <t>-10.58%</t>
  </si>
  <si>
    <t>19.9M</t>
  </si>
  <si>
    <t>107.7M</t>
  </si>
  <si>
    <t>14M</t>
  </si>
  <si>
    <t>9M</t>
  </si>
  <si>
    <t>42.3M</t>
  </si>
  <si>
    <t>76M</t>
  </si>
  <si>
    <t>(107.7M)</t>
  </si>
  <si>
    <t>33.1M</t>
  </si>
  <si>
    <t>(9M)</t>
  </si>
  <si>
    <t>66.4M</t>
  </si>
  <si>
    <t>(1M)</t>
  </si>
  <si>
    <t>200000</t>
  </si>
  <si>
    <t>(600,000)</t>
  </si>
  <si>
    <t>1.6M</t>
  </si>
  <si>
    <t>300000</t>
  </si>
  <si>
    <t>9.1M</t>
  </si>
  <si>
    <t>3.8M</t>
  </si>
  <si>
    <t>7.3M</t>
  </si>
  <si>
    <t>29.3M</t>
  </si>
  <si>
    <t>18.2M</t>
  </si>
  <si>
    <t>-58.24%</t>
  </si>
  <si>
    <t>92.11%</t>
  </si>
  <si>
    <t>301.37%</t>
  </si>
  <si>
    <t>-37.88%</t>
  </si>
  <si>
    <t>33.5M</t>
  </si>
  <si>
    <t>57.5M</t>
  </si>
  <si>
    <t>59.8M</t>
  </si>
  <si>
    <t>66.2M</t>
  </si>
  <si>
    <t>24.4M</t>
  </si>
  <si>
    <t>53.7M</t>
  </si>
  <si>
    <t>52.5M</t>
  </si>
  <si>
    <t>30.5M</t>
  </si>
  <si>
    <t>48M</t>
  </si>
  <si>
    <t>65.9M</t>
  </si>
  <si>
    <t>(105.8M)</t>
  </si>
  <si>
    <t>25.4M</t>
  </si>
  <si>
    <t>33.4M</t>
  </si>
  <si>
    <t>48.7M</t>
  </si>
  <si>
    <t>-260.55%</t>
  </si>
  <si>
    <t>124.01%</t>
  </si>
  <si>
    <t>31.50%</t>
  </si>
  <si>
    <t>45.81%</t>
  </si>
  <si>
    <t>6.71%</t>
  </si>
  <si>
    <t>26.9M</t>
  </si>
  <si>
    <t>(37.5M)</t>
  </si>
  <si>
    <t>6.9M</t>
  </si>
  <si>
    <t>9.2M</t>
  </si>
  <si>
    <t>18.3M</t>
  </si>
  <si>
    <t>(100,000)</t>
  </si>
  <si>
    <t>900000</t>
  </si>
  <si>
    <t>2.1M</t>
  </si>
  <si>
    <t>17.3M</t>
  </si>
  <si>
    <t>(31.4M)</t>
  </si>
  <si>
    <t>18M</t>
  </si>
  <si>
    <t>(900,000)</t>
  </si>
  <si>
    <t>(3.9M)</t>
  </si>
  <si>
    <t>(800,000)</t>
  </si>
  <si>
    <t>39M</t>
  </si>
  <si>
    <t>(68.3M)</t>
  </si>
  <si>
    <t>17.9M</t>
  </si>
  <si>
    <t>22.5M</t>
  </si>
  <si>
    <t>25.5M</t>
  </si>
  <si>
    <t>-275.13%</t>
  </si>
  <si>
    <t>126.21%</t>
  </si>
  <si>
    <t>25.70%</t>
  </si>
  <si>
    <t>13.33%</t>
  </si>
  <si>
    <t>3.52%</t>
  </si>
  <si>
    <t>3.6M</t>
  </si>
  <si>
    <t>(71.9M)</t>
  </si>
  <si>
    <t>13.9M</t>
  </si>
  <si>
    <t>18.5M</t>
  </si>
  <si>
    <t>21.5M</t>
  </si>
  <si>
    <t>(1.00)</t>
  </si>
  <si>
    <t>0.19</t>
  </si>
  <si>
    <t>-217.65%</t>
  </si>
  <si>
    <t>119.00%</t>
  </si>
  <si>
    <t>36.84%</t>
  </si>
  <si>
    <t>30.77%</t>
  </si>
  <si>
    <t>46.1M</t>
  </si>
  <si>
    <t>71.8M</t>
  </si>
  <si>
    <t>74.9M</t>
  </si>
  <si>
    <t>71M</t>
  </si>
  <si>
    <t>63.1M</t>
  </si>
  <si>
    <t>-219.05%</t>
  </si>
  <si>
    <t>118.00%</t>
  </si>
  <si>
    <t>44.44%</t>
  </si>
  <si>
    <t>46.4M</t>
  </si>
  <si>
    <t>75.9M</t>
  </si>
  <si>
    <t>71.5M</t>
  </si>
  <si>
    <t>63.8M</t>
  </si>
  <si>
    <t>210.5M</t>
  </si>
  <si>
    <t>285.6M</t>
  </si>
  <si>
    <t>350.5M</t>
  </si>
  <si>
    <t>375.9M</t>
  </si>
  <si>
    <t>9.22%</t>
  </si>
  <si>
    <t>24.23%</t>
  </si>
  <si>
    <t>22.72%</t>
  </si>
  <si>
    <t>51.82%</t>
  </si>
  <si>
    <t>236M</t>
  </si>
  <si>
    <t>120.1M</t>
  </si>
  <si>
    <t>129.7M</t>
  </si>
  <si>
    <t>111.7M</t>
  </si>
  <si>
    <t>-49.11%</t>
  </si>
  <si>
    <t>7.99%</t>
  </si>
  <si>
    <t>-13.88%</t>
  </si>
  <si>
    <t>15.85%</t>
  </si>
  <si>
    <t>7.45%</t>
  </si>
  <si>
    <t>3.88%</t>
  </si>
  <si>
    <t>4.45%</t>
  </si>
  <si>
    <t>3.71%</t>
  </si>
  <si>
    <t>67M</t>
  </si>
  <si>
    <t>116.3M</t>
  </si>
  <si>
    <t>90.8M</t>
  </si>
  <si>
    <t>69.9M</t>
  </si>
  <si>
    <t>118.7M</t>
  </si>
  <si>
    <t>134.1M</t>
  </si>
  <si>
    <t>93.6M</t>
  </si>
  <si>
    <t>116.2M</t>
  </si>
  <si>
    <t>(2.9M)</t>
  </si>
  <si>
    <t>(500,000)</t>
  </si>
  <si>
    <t>(1.6M)</t>
  </si>
  <si>
    <t>73.58%</t>
  </si>
  <si>
    <t>14.88%</t>
  </si>
  <si>
    <t>-32.04%</t>
  </si>
  <si>
    <t>26.21%</t>
  </si>
  <si>
    <t>6.29</t>
  </si>
  <si>
    <t>5.27</t>
  </si>
  <si>
    <t>4.90</t>
  </si>
  <si>
    <t>7.74</t>
  </si>
  <si>
    <t>6.33</t>
  </si>
  <si>
    <t>62.5M</t>
  </si>
  <si>
    <t>29.7M</t>
  </si>
  <si>
    <t>46.7M</t>
  </si>
  <si>
    <t>17.4M</t>
  </si>
  <si>
    <t>23.8M</t>
  </si>
  <si>
    <t>379.5M</t>
  </si>
  <si>
    <t>382M</t>
  </si>
  <si>
    <t>300.4M</t>
  </si>
  <si>
    <t>237.9M</t>
  </si>
  <si>
    <t>250.1M</t>
  </si>
  <si>
    <t>2.18B</t>
  </si>
  <si>
    <t>2.17B</t>
  </si>
  <si>
    <t>2.08B</t>
  </si>
  <si>
    <t>1.79B</t>
  </si>
  <si>
    <t>3.06B</t>
  </si>
  <si>
    <t>3.27B</t>
  </si>
  <si>
    <t>3.26B</t>
  </si>
  <si>
    <t>3.39B</t>
  </si>
  <si>
    <t>6.6M</t>
  </si>
  <si>
    <t>500000</t>
  </si>
  <si>
    <t>140.6M</t>
  </si>
  <si>
    <t>307.7M</t>
  </si>
  <si>
    <t>376.2M</t>
  </si>
  <si>
    <t>470.5M</t>
  </si>
  <si>
    <t>484.8M</t>
  </si>
  <si>
    <t>1.13B</t>
  </si>
  <si>
    <t>1.36B</t>
  </si>
  <si>
    <t>1.85B</t>
  </si>
  <si>
    <t>676.2M</t>
  </si>
  <si>
    <t>880.6M</t>
  </si>
  <si>
    <t>8.3M</t>
  </si>
  <si>
    <t>4.5M</t>
  </si>
  <si>
    <t>25.1M</t>
  </si>
  <si>
    <t>508.3M</t>
  </si>
  <si>
    <t>531.8M</t>
  </si>
  <si>
    <t>517M</t>
  </si>
  <si>
    <t>665.1M</t>
  </si>
  <si>
    <t>459.3M</t>
  </si>
  <si>
    <t>484.5M</t>
  </si>
  <si>
    <t>484.1M</t>
  </si>
  <si>
    <t>578.1M</t>
  </si>
  <si>
    <t>16.4M</t>
  </si>
  <si>
    <t>49M</t>
  </si>
  <si>
    <t>47.3M</t>
  </si>
  <si>
    <t>32.9M</t>
  </si>
  <si>
    <t>87M</t>
  </si>
  <si>
    <t>49.4M</t>
  </si>
  <si>
    <t>93.5M</t>
  </si>
  <si>
    <t>73.8M</t>
  </si>
  <si>
    <t>87.4M</t>
  </si>
  <si>
    <t>12.1M</t>
  </si>
  <si>
    <t>38.6M</t>
  </si>
  <si>
    <t>13.2M</t>
  </si>
  <si>
    <t>27.8M</t>
  </si>
  <si>
    <t>1.58B</t>
  </si>
  <si>
    <t>3.1B</t>
  </si>
  <si>
    <t>2.91B</t>
  </si>
  <si>
    <t>3.01B</t>
  </si>
  <si>
    <t>100.68%</t>
  </si>
  <si>
    <t>-2.23%</t>
  </si>
  <si>
    <t>-5.88%</t>
  </si>
  <si>
    <t>3.32%</t>
  </si>
  <si>
    <t>5.5M</t>
  </si>
  <si>
    <t>47.2M</t>
  </si>
  <si>
    <t>10.2M</t>
  </si>
  <si>
    <t>20.9M</t>
  </si>
  <si>
    <t>15M</t>
  </si>
  <si>
    <t>104.90%</t>
  </si>
  <si>
    <t>-78.95%</t>
  </si>
  <si>
    <t>-11.36%</t>
  </si>
  <si>
    <t>284.62%</t>
  </si>
  <si>
    <t>161.6M</t>
  </si>
  <si>
    <t>153.2M</t>
  </si>
  <si>
    <t>144.7M</t>
  </si>
  <si>
    <t>157M</t>
  </si>
  <si>
    <t>23M</t>
  </si>
  <si>
    <t>22.1M</t>
  </si>
  <si>
    <t>34.4M</t>
  </si>
  <si>
    <t>82.8M</t>
  </si>
  <si>
    <t>138.6M</t>
  </si>
  <si>
    <t>131.1M</t>
  </si>
  <si>
    <t>130.8M</t>
  </si>
  <si>
    <t>122.6M</t>
  </si>
  <si>
    <t>114.4M</t>
  </si>
  <si>
    <t>188M</t>
  </si>
  <si>
    <t>163.1M</t>
  </si>
  <si>
    <t>154.1M</t>
  </si>
  <si>
    <t>219.2M</t>
  </si>
  <si>
    <t>478.6M</t>
  </si>
  <si>
    <t>1.14B</t>
  </si>
  <si>
    <t>55.6M</t>
  </si>
  <si>
    <t>80M</t>
  </si>
  <si>
    <t>101.9M</t>
  </si>
  <si>
    <t>86.4M</t>
  </si>
  <si>
    <t>124M</t>
  </si>
  <si>
    <t>389.5M</t>
  </si>
  <si>
    <t>377.4M</t>
  </si>
  <si>
    <t>344.6M</t>
  </si>
  <si>
    <t>320.2M</t>
  </si>
  <si>
    <t>251.7M</t>
  </si>
  <si>
    <t>2.7M</t>
  </si>
  <si>
    <t>36.2M</t>
  </si>
  <si>
    <t>386.8M</t>
  </si>
  <si>
    <t>374.6M</t>
  </si>
  <si>
    <t>335.1M</t>
  </si>
  <si>
    <t>284M</t>
  </si>
  <si>
    <t>216.9M</t>
  </si>
  <si>
    <t>1.78B</t>
  </si>
  <si>
    <t>1.74B</t>
  </si>
  <si>
    <t>65.81%</t>
  </si>
  <si>
    <t>56.30%</t>
  </si>
  <si>
    <t>56.27%</t>
  </si>
  <si>
    <t>57.16%</t>
  </si>
  <si>
    <t>61.03%</t>
  </si>
  <si>
    <t>539.4M</t>
  </si>
  <si>
    <t>1.35B</t>
  </si>
  <si>
    <t>(2.6M)</t>
  </si>
  <si>
    <t>(70.9M)</t>
  </si>
  <si>
    <t>(52.4M)</t>
  </si>
  <si>
    <t>(29.1M)</t>
  </si>
  <si>
    <t>(3.6M)</t>
  </si>
  <si>
    <t>(2M)</t>
  </si>
  <si>
    <t>(3.5M)</t>
  </si>
  <si>
    <t>(80.1M)</t>
  </si>
  <si>
    <t>(225.8M)</t>
  </si>
  <si>
    <t>(342M)</t>
  </si>
  <si>
    <t>34.19%</t>
  </si>
  <si>
    <t>43.70%</t>
  </si>
  <si>
    <t>43.67%</t>
  </si>
  <si>
    <t>42.84%</t>
  </si>
  <si>
    <t>38.97%</t>
  </si>
  <si>
    <t>1.8M</t>
  </si>
  <si>
    <t>23.3M</t>
  </si>
  <si>
    <t>26.5M</t>
  </si>
  <si>
    <t>127.09%</t>
  </si>
  <si>
    <t>25.95%</t>
  </si>
  <si>
    <t>13.73%</t>
  </si>
  <si>
    <t>17.2M</t>
  </si>
  <si>
    <t>56M</t>
  </si>
  <si>
    <t>32.8M</t>
  </si>
  <si>
    <t>41.4M</t>
  </si>
  <si>
    <t>82.3M</t>
  </si>
  <si>
    <t>202.6M</t>
  </si>
  <si>
    <t>181.1M</t>
  </si>
  <si>
    <t>296.5M</t>
  </si>
  <si>
    <t>354.6M</t>
  </si>
  <si>
    <t>394M</t>
  </si>
  <si>
    <t>61.9M</t>
  </si>
  <si>
    <t>(68.8M)</t>
  </si>
  <si>
    <t>(71.6M)</t>
  </si>
  <si>
    <t>(24.9M)</t>
  </si>
  <si>
    <t>(92.4M)</t>
  </si>
  <si>
    <t>(16.3M)</t>
  </si>
  <si>
    <t>(10.4M)</t>
  </si>
  <si>
    <t>(14.7M)</t>
  </si>
  <si>
    <t>42.8M</t>
  </si>
  <si>
    <t>(4.8M)</t>
  </si>
  <si>
    <t>(23.1M)</t>
  </si>
  <si>
    <t>(3.7M)</t>
  </si>
  <si>
    <t>(2.5M)</t>
  </si>
  <si>
    <t>62.2M</t>
  </si>
  <si>
    <t>(21M)</t>
  </si>
  <si>
    <t>(38M)</t>
  </si>
  <si>
    <t>(77.1M)</t>
  </si>
  <si>
    <t>(93.8M)</t>
  </si>
  <si>
    <t>264.5M</t>
  </si>
  <si>
    <t>112.3M</t>
  </si>
  <si>
    <t>224.9M</t>
  </si>
  <si>
    <t>329.7M</t>
  </si>
  <si>
    <t>301.6M</t>
  </si>
  <si>
    <t>-57.54%</t>
  </si>
  <si>
    <t>100.27%</t>
  </si>
  <si>
    <t>46.60%</t>
  </si>
  <si>
    <t>-8.52%</t>
  </si>
  <si>
    <t>62.77%</t>
  </si>
  <si>
    <t>18.33%</t>
  </si>
  <si>
    <t>34.36%</t>
  </si>
  <si>
    <t>46.94%</t>
  </si>
  <si>
    <t>41.58%</t>
  </si>
  <si>
    <t>(10.7M)</t>
  </si>
  <si>
    <t>(287.1M)</t>
  </si>
  <si>
    <t>(234M)</t>
  </si>
  <si>
    <t>(163.4M)</t>
  </si>
  <si>
    <t>(192M)</t>
  </si>
  <si>
    <t>-2,583.18%</t>
  </si>
  <si>
    <t>18.50%</t>
  </si>
  <si>
    <t>30.17%</t>
  </si>
  <si>
    <t>-17.50%</t>
  </si>
  <si>
    <t>-2.54%</t>
  </si>
  <si>
    <t>-46.86%</t>
  </si>
  <si>
    <t>-35.75%</t>
  </si>
  <si>
    <t>-23.26%</t>
  </si>
  <si>
    <t>-26.47%</t>
  </si>
  <si>
    <t>(524M)</t>
  </si>
  <si>
    <t>(35.7M)</t>
  </si>
  <si>
    <t>(140M)</t>
  </si>
  <si>
    <t>(6.6M)</t>
  </si>
  <si>
    <t>(10.5M)</t>
  </si>
  <si>
    <t>(210.7M)</t>
  </si>
  <si>
    <t>5.4M</t>
  </si>
  <si>
    <t>5.1M</t>
  </si>
  <si>
    <t>(216M)</t>
  </si>
  <si>
    <t>(794.5M)</t>
  </si>
  <si>
    <t>(264.6M)</t>
  </si>
  <si>
    <t>(169.9M)</t>
  </si>
  <si>
    <t>(339.5M)</t>
  </si>
  <si>
    <t>-267.82%</t>
  </si>
  <si>
    <t>66.70%</t>
  </si>
  <si>
    <t>35.79%</t>
  </si>
  <si>
    <t>-99.82%</t>
  </si>
  <si>
    <t>-51.26%</t>
  </si>
  <si>
    <t>-129.67%</t>
  </si>
  <si>
    <t>-40.42%</t>
  </si>
  <si>
    <t>-24.19%</t>
  </si>
  <si>
    <t>-46.80%</t>
  </si>
  <si>
    <t>(3M)</t>
  </si>
  <si>
    <t>(4M)</t>
  </si>
  <si>
    <t>39.6M</t>
  </si>
  <si>
    <t>(64M)</t>
  </si>
  <si>
    <t>(138.9M)</t>
  </si>
  <si>
    <t>(112.5M)</t>
  </si>
  <si>
    <t>(75.1M)</t>
  </si>
  <si>
    <t>(144.5M)</t>
  </si>
  <si>
    <t>(115.7M)</t>
  </si>
  <si>
    <t>11.1M</t>
  </si>
  <si>
    <t>5.6M</t>
  </si>
  <si>
    <t>628.5M</t>
  </si>
  <si>
    <t>(9.6M)</t>
  </si>
  <si>
    <t>135.1M</t>
  </si>
  <si>
    <t>1.11B</t>
  </si>
  <si>
    <t>(485.3M)</t>
  </si>
  <si>
    <t>(1.21B)</t>
  </si>
  <si>
    <t>1.3M</t>
  </si>
  <si>
    <t>(151.5M)</t>
  </si>
  <si>
    <t>83,237.50%</t>
  </si>
  <si>
    <t>-110.77%</t>
  </si>
  <si>
    <t>-111.59%</t>
  </si>
  <si>
    <t>113.14%</t>
  </si>
  <si>
    <t>-0.19%</t>
  </si>
  <si>
    <t>108.55%</t>
  </si>
  <si>
    <t>-10.94%</t>
  </si>
  <si>
    <t>-21.57%</t>
  </si>
  <si>
    <t>2.74%</t>
  </si>
  <si>
    <t>47.7M</t>
  </si>
  <si>
    <t>(17.1M)</t>
  </si>
  <si>
    <t>(111.3M)</t>
  </si>
  <si>
    <t>(18M)</t>
  </si>
  <si>
    <t>253.8M</t>
  </si>
  <si>
    <t>(174.8M)</t>
  </si>
  <si>
    <t>(9.1M)</t>
  </si>
  <si>
    <t>166.3M</t>
  </si>
  <si>
    <t>109.6M</t>
  </si>
  <si>
    <t>-168.87%</t>
  </si>
  <si>
    <t>94.79%</t>
  </si>
  <si>
    <t>1,927.47%</t>
  </si>
  <si>
    <t>-34.10%</t>
  </si>
  <si>
    <t>5.78%</t>
  </si>
  <si>
    <t>Eagle Financial Services, Inc. (EFSI)</t>
  </si>
  <si>
    <t>31.00</t>
  </si>
  <si>
    <t>32.00</t>
  </si>
  <si>
    <t>31.25</t>
  </si>
  <si>
    <t>31.00 - 31.25</t>
  </si>
  <si>
    <t>23.00 - 33.25</t>
  </si>
  <si>
    <t>2459</t>
  </si>
  <si>
    <t>604</t>
  </si>
  <si>
    <t>107.71M</t>
  </si>
  <si>
    <t>15.78</t>
  </si>
  <si>
    <t>1.97</t>
  </si>
  <si>
    <t>0.88 (2.75%)</t>
  </si>
  <si>
    <t>2017-04-27</t>
  </si>
  <si>
    <t>EFSI</t>
  </si>
  <si>
    <t>-7.81%</t>
  </si>
  <si>
    <t>3.32</t>
  </si>
  <si>
    <t>21.21%</t>
  </si>
  <si>
    <t>31.44%</t>
  </si>
  <si>
    <t>1.01%</t>
  </si>
  <si>
    <t>8.59%</t>
  </si>
  <si>
    <t>32.47M</t>
  </si>
  <si>
    <t>9.26</t>
  </si>
  <si>
    <t>6.89M</t>
  </si>
  <si>
    <t>33.90%</t>
  </si>
  <si>
    <t>24.96M</t>
  </si>
  <si>
    <t>7.23</t>
  </si>
  <si>
    <t>23.32</t>
  </si>
  <si>
    <t>-870k</t>
  </si>
  <si>
    <t>37.63%</t>
  </si>
  <si>
    <t>33.25</t>
  </si>
  <si>
    <t>23.00</t>
  </si>
  <si>
    <t>31.30</t>
  </si>
  <si>
    <t>28.82</t>
  </si>
  <si>
    <t>333</t>
  </si>
  <si>
    <t>2.68M</t>
  </si>
  <si>
    <t>20.59%</t>
  </si>
  <si>
    <t>2.90%</t>
  </si>
  <si>
    <t>0.88</t>
  </si>
  <si>
    <t>2.75%</t>
  </si>
  <si>
    <t>2.62%</t>
  </si>
  <si>
    <t>3.25</t>
  </si>
  <si>
    <t>42.64%</t>
  </si>
  <si>
    <t>May 15, 2017</t>
  </si>
  <si>
    <t>Apr 27, 2017</t>
  </si>
  <si>
    <t>Mar 16, 2006</t>
  </si>
  <si>
    <t>Mr. John R. Milleson</t>
  </si>
  <si>
    <t>CEO, Pres &amp; Director</t>
  </si>
  <si>
    <t>432.86k</t>
  </si>
  <si>
    <t>Ms. Kathleen J. Chappell</t>
  </si>
  <si>
    <t>CFO, VP, CFO of Bank of Clarke County and Sr. VP of Bank of Clarke County</t>
  </si>
  <si>
    <t>230.47k</t>
  </si>
  <si>
    <t>Mr. James W. McCarty Jr.</t>
  </si>
  <si>
    <t>VP, Sec. and Treasurer</t>
  </si>
  <si>
    <t>296.54k</t>
  </si>
  <si>
    <t>Ms. Kaley P. Crosen</t>
  </si>
  <si>
    <t>Sr. VP and HR Director</t>
  </si>
  <si>
    <t>Mr. John Eugene Hudson</t>
  </si>
  <si>
    <t>Sr. VP of Bank of Clarke County and Marketing Director of Bank of Clarke County</t>
  </si>
  <si>
    <t>26.57M</t>
  </si>
  <si>
    <t>25.04M</t>
  </si>
  <si>
    <t>24.85M</t>
  </si>
  <si>
    <t>24.49M</t>
  </si>
  <si>
    <t>25.79M</t>
  </si>
  <si>
    <t>22.59M</t>
  </si>
  <si>
    <t>21.53M</t>
  </si>
  <si>
    <t>21.7M</t>
  </si>
  <si>
    <t>23.04M</t>
  </si>
  <si>
    <t>23000</t>
  </si>
  <si>
    <t>12000</t>
  </si>
  <si>
    <t>26000</t>
  </si>
  <si>
    <t>73000</t>
  </si>
  <si>
    <t>3.14M</t>
  </si>
  <si>
    <t>2.72M</t>
  </si>
  <si>
    <t>-5.76%</t>
  </si>
  <si>
    <t>-0.74%</t>
  </si>
  <si>
    <t>-1.44%</t>
  </si>
  <si>
    <t>5.27%</t>
  </si>
  <si>
    <t>3.38M</t>
  </si>
  <si>
    <t>2.59M</t>
  </si>
  <si>
    <t>1.91M</t>
  </si>
  <si>
    <t>1.35M</t>
  </si>
  <si>
    <t>1.59M</t>
  </si>
  <si>
    <t>924000</t>
  </si>
  <si>
    <t>741000</t>
  </si>
  <si>
    <t>787000</t>
  </si>
  <si>
    <t>1.44M</t>
  </si>
  <si>
    <t>968000</t>
  </si>
  <si>
    <t>596000</t>
  </si>
  <si>
    <t>279000</t>
  </si>
  <si>
    <t>-23.61%</t>
  </si>
  <si>
    <t>-26.03%</t>
  </si>
  <si>
    <t>-29.55%</t>
  </si>
  <si>
    <t>-20.79%</t>
  </si>
  <si>
    <t>23.18M</t>
  </si>
  <si>
    <t>22.45M</t>
  </si>
  <si>
    <t>22.94M</t>
  </si>
  <si>
    <t>23.15M</t>
  </si>
  <si>
    <t>24.72M</t>
  </si>
  <si>
    <t>2.17%</t>
  </si>
  <si>
    <t>0.91%</t>
  </si>
  <si>
    <t>6.79%</t>
  </si>
  <si>
    <t>1.66M</t>
  </si>
  <si>
    <t>350000</t>
  </si>
  <si>
    <t>(227,000)</t>
  </si>
  <si>
    <t>(188,000)</t>
  </si>
  <si>
    <t>-164.86%</t>
  </si>
  <si>
    <t>17.18%</t>
  </si>
  <si>
    <t>21.52M</t>
  </si>
  <si>
    <t>23.37M</t>
  </si>
  <si>
    <t>24.91M</t>
  </si>
  <si>
    <t>4.32%</t>
  </si>
  <si>
    <t>0.61%</t>
  </si>
  <si>
    <t>3.48%</t>
  </si>
  <si>
    <t>6.56%</t>
  </si>
  <si>
    <t>4.07%</t>
  </si>
  <si>
    <t>6.14M</t>
  </si>
  <si>
    <t>7.32M</t>
  </si>
  <si>
    <t>6.05M</t>
  </si>
  <si>
    <t>6.44M</t>
  </si>
  <si>
    <t>45000</t>
  </si>
  <si>
    <t>465000</t>
  </si>
  <si>
    <t>990000</t>
  </si>
  <si>
    <t>124000</t>
  </si>
  <si>
    <t>98000</t>
  </si>
  <si>
    <t>5.88M</t>
  </si>
  <si>
    <t>6.5M</t>
  </si>
  <si>
    <t>6.3M</t>
  </si>
  <si>
    <t>5.32M</t>
  </si>
  <si>
    <t>4.32M</t>
  </si>
  <si>
    <t>4.62M</t>
  </si>
  <si>
    <t>4.94M</t>
  </si>
  <si>
    <t>219000</t>
  </si>
  <si>
    <t>355000</t>
  </si>
  <si>
    <t>232000</t>
  </si>
  <si>
    <t>(33,000)</t>
  </si>
  <si>
    <t>46000</t>
  </si>
  <si>
    <t>20.23M</t>
  </si>
  <si>
    <t>20.07M</t>
  </si>
  <si>
    <t>22.41M</t>
  </si>
  <si>
    <t>11.5M</t>
  </si>
  <si>
    <t>12.34M</t>
  </si>
  <si>
    <t>12.35M</t>
  </si>
  <si>
    <t>13.27M</t>
  </si>
  <si>
    <t>14.01M</t>
  </si>
  <si>
    <t>1.81M</t>
  </si>
  <si>
    <t>1.96M</t>
  </si>
  <si>
    <t>2M</t>
  </si>
  <si>
    <t>2.67M</t>
  </si>
  <si>
    <t>2.82M</t>
  </si>
  <si>
    <t>4.04M</t>
  </si>
  <si>
    <t>4.72M</t>
  </si>
  <si>
    <t>5.24M</t>
  </si>
  <si>
    <t>9.11M</t>
  </si>
  <si>
    <t>9.55M</t>
  </si>
  <si>
    <t>9.22M</t>
  </si>
  <si>
    <t>6.98M</t>
  </si>
  <si>
    <t>8.93M</t>
  </si>
  <si>
    <t>4.81%</t>
  </si>
  <si>
    <t>-3.40%</t>
  </si>
  <si>
    <t>-24.29%</t>
  </si>
  <si>
    <t>27.94%</t>
  </si>
  <si>
    <t>27.72%</t>
  </si>
  <si>
    <t>(1,000)</t>
  </si>
  <si>
    <t>(14,000)</t>
  </si>
  <si>
    <t>(76,000)</t>
  </si>
  <si>
    <t>(10,000)</t>
  </si>
  <si>
    <t>(2.42M)</t>
  </si>
  <si>
    <t>9.21M</t>
  </si>
  <si>
    <t>9.33M</t>
  </si>
  <si>
    <t>4.80%</t>
  </si>
  <si>
    <t>-3.54%</t>
  </si>
  <si>
    <t>1.32%</t>
  </si>
  <si>
    <t>-4.36%</t>
  </si>
  <si>
    <t>27.69%</t>
  </si>
  <si>
    <t>2.56M</t>
  </si>
  <si>
    <t>2.39M</t>
  </si>
  <si>
    <t>2.07M</t>
  </si>
  <si>
    <t>2.55M</t>
  </si>
  <si>
    <t>1.19M</t>
  </si>
  <si>
    <t>142000</t>
  </si>
  <si>
    <t>432000</t>
  </si>
  <si>
    <t>207000</t>
  </si>
  <si>
    <t>7.14M</t>
  </si>
  <si>
    <t>6.37M</t>
  </si>
  <si>
    <t>9.28%</t>
  </si>
  <si>
    <t>-0.25%</t>
  </si>
  <si>
    <t>-7.64%</t>
  </si>
  <si>
    <t>19.77%</t>
  </si>
  <si>
    <t>2.11</t>
  </si>
  <si>
    <t>2.08</t>
  </si>
  <si>
    <t>1.81</t>
  </si>
  <si>
    <t>-1.42%</t>
  </si>
  <si>
    <t>-5.29%</t>
  </si>
  <si>
    <t>-8.12%</t>
  </si>
  <si>
    <t>3.39M</t>
  </si>
  <si>
    <t>3.52M</t>
  </si>
  <si>
    <t>1.96</t>
  </si>
  <si>
    <t>2.10</t>
  </si>
  <si>
    <t>2.07</t>
  </si>
  <si>
    <t>7.14%</t>
  </si>
  <si>
    <t>-1.43%</t>
  </si>
  <si>
    <t>-4.83%</t>
  </si>
  <si>
    <t>3.34M</t>
  </si>
  <si>
    <t>3.4M</t>
  </si>
  <si>
    <t>3.45M</t>
  </si>
  <si>
    <t>9.78M</t>
  </si>
  <si>
    <t>9.3M</t>
  </si>
  <si>
    <t>9.08M</t>
  </si>
  <si>
    <t>11.08M</t>
  </si>
  <si>
    <t>12.52M</t>
  </si>
  <si>
    <t>-4.98%</t>
  </si>
  <si>
    <t>-2.37%</t>
  </si>
  <si>
    <t>22.12%</t>
  </si>
  <si>
    <t>12.93%</t>
  </si>
  <si>
    <t>144.44M</t>
  </si>
  <si>
    <t>109.74M</t>
  </si>
  <si>
    <t>122.46M</t>
  </si>
  <si>
    <t>119.86M</t>
  </si>
  <si>
    <t>143.1M</t>
  </si>
  <si>
    <t>156000</t>
  </si>
  <si>
    <t>23.69M</t>
  </si>
  <si>
    <t>34.74M</t>
  </si>
  <si>
    <t>37.21M</t>
  </si>
  <si>
    <t>37.67M</t>
  </si>
  <si>
    <t>30.44M</t>
  </si>
  <si>
    <t>928000</t>
  </si>
  <si>
    <t>43.5M</t>
  </si>
  <si>
    <t>43.12M</t>
  </si>
  <si>
    <t>40.41M</t>
  </si>
  <si>
    <t>39.23M</t>
  </si>
  <si>
    <t>46.45M</t>
  </si>
  <si>
    <t>22.21M</t>
  </si>
  <si>
    <t>15.2M</t>
  </si>
  <si>
    <t>15.78M</t>
  </si>
  <si>
    <t>28.93M</t>
  </si>
  <si>
    <t>42.37M</t>
  </si>
  <si>
    <t>9.68M</t>
  </si>
  <si>
    <t>905000</t>
  </si>
  <si>
    <t>140000</t>
  </si>
  <si>
    <t>38.91M</t>
  </si>
  <si>
    <t>4.95M</t>
  </si>
  <si>
    <t>25.49M</t>
  </si>
  <si>
    <t>12.14M</t>
  </si>
  <si>
    <t>22.61M</t>
  </si>
  <si>
    <t>-24.02%</t>
  </si>
  <si>
    <t>11.59%</t>
  </si>
  <si>
    <t>-2.13%</t>
  </si>
  <si>
    <t>19.39%</t>
  </si>
  <si>
    <t>411.52M</t>
  </si>
  <si>
    <t>438.79M</t>
  </si>
  <si>
    <t>464.74M</t>
  </si>
  <si>
    <t>490.61M</t>
  </si>
  <si>
    <t>512.44M</t>
  </si>
  <si>
    <t>418.1M</t>
  </si>
  <si>
    <t>444.27M</t>
  </si>
  <si>
    <t>469.82M</t>
  </si>
  <si>
    <t>495.57M</t>
  </si>
  <si>
    <t>516.94M</t>
  </si>
  <si>
    <t>23.17M</t>
  </si>
  <si>
    <t>22.19M</t>
  </si>
  <si>
    <t>29.09M</t>
  </si>
  <si>
    <t>30.7M</t>
  </si>
  <si>
    <t>31.68M</t>
  </si>
  <si>
    <t>13.79M</t>
  </si>
  <si>
    <t>13.87M</t>
  </si>
  <si>
    <t>13.53M</t>
  </si>
  <si>
    <t>12.68M</t>
  </si>
  <si>
    <t>379.69M</t>
  </si>
  <si>
    <t>406.58M</t>
  </si>
  <si>
    <t>425.5M</t>
  </si>
  <si>
    <t>450.37M</t>
  </si>
  <si>
    <t>471.85M</t>
  </si>
  <si>
    <t>1.94M</t>
  </si>
  <si>
    <t>1.36M</t>
  </si>
  <si>
    <t>979000</t>
  </si>
  <si>
    <t>738000</t>
  </si>
  <si>
    <t>(6.58M)</t>
  </si>
  <si>
    <t>(5.49M)</t>
  </si>
  <si>
    <t>(5.08M)</t>
  </si>
  <si>
    <t>(4.96M)</t>
  </si>
  <si>
    <t>(4.51M)</t>
  </si>
  <si>
    <t>6.63%</t>
  </si>
  <si>
    <t>5.92%</t>
  </si>
  <si>
    <t>5.57%</t>
  </si>
  <si>
    <t>16.55M</t>
  </si>
  <si>
    <t>17.21M</t>
  </si>
  <si>
    <t>19.02M</t>
  </si>
  <si>
    <t>20.96M</t>
  </si>
  <si>
    <t>6.03M</t>
  </si>
  <si>
    <t>10.18M</t>
  </si>
  <si>
    <t>11.56M</t>
  </si>
  <si>
    <t>595.77M</t>
  </si>
  <si>
    <t>587.26M</t>
  </si>
  <si>
    <t>627.99M</t>
  </si>
  <si>
    <t>653.27M</t>
  </si>
  <si>
    <t>700.15M</t>
  </si>
  <si>
    <t>6.94%</t>
  </si>
  <si>
    <t>4.03%</t>
  </si>
  <si>
    <t>7.18%</t>
  </si>
  <si>
    <t>0.94%</t>
  </si>
  <si>
    <t>477.1M</t>
  </si>
  <si>
    <t>487.59M</t>
  </si>
  <si>
    <t>503.82M</t>
  </si>
  <si>
    <t>550.72M</t>
  </si>
  <si>
    <t>603.88M</t>
  </si>
  <si>
    <t>227.15M</t>
  </si>
  <si>
    <t>233.16M</t>
  </si>
  <si>
    <t>240.79M</t>
  </si>
  <si>
    <t>186.13M</t>
  </si>
  <si>
    <t>294.89M</t>
  </si>
  <si>
    <t>249.96M</t>
  </si>
  <si>
    <t>254.43M</t>
  </si>
  <si>
    <t>263.02M</t>
  </si>
  <si>
    <t>364.59M</t>
  </si>
  <si>
    <t>308.99M</t>
  </si>
  <si>
    <t>2.20%</t>
  </si>
  <si>
    <t>3.33%</t>
  </si>
  <si>
    <t>9.31%</t>
  </si>
  <si>
    <t>49.47M</t>
  </si>
  <si>
    <t>29.47M</t>
  </si>
  <si>
    <t>47.22M</t>
  </si>
  <si>
    <t>39.47M</t>
  </si>
  <si>
    <t>27.22M</t>
  </si>
  <si>
    <t>-25.34%</t>
  </si>
  <si>
    <t>-26.52%</t>
  </si>
  <si>
    <t>8.30%</t>
  </si>
  <si>
    <t>5.02%</t>
  </si>
  <si>
    <t>7.52%</t>
  </si>
  <si>
    <t>3.06%</t>
  </si>
  <si>
    <t>2.98M</t>
  </si>
  <si>
    <t>532.06M</t>
  </si>
  <si>
    <t>520.85M</t>
  </si>
  <si>
    <t>554.86M</t>
  </si>
  <si>
    <t>575.05M</t>
  </si>
  <si>
    <t>620.73M</t>
  </si>
  <si>
    <t>63.71M</t>
  </si>
  <si>
    <t>66.41M</t>
  </si>
  <si>
    <t>73.13M</t>
  </si>
  <si>
    <t>78.22M</t>
  </si>
  <si>
    <t>79.42M</t>
  </si>
  <si>
    <t>8.34M</t>
  </si>
  <si>
    <t>8.48M</t>
  </si>
  <si>
    <t>8.62M</t>
  </si>
  <si>
    <t>8.76M</t>
  </si>
  <si>
    <t>8.63M</t>
  </si>
  <si>
    <t>10.42M</t>
  </si>
  <si>
    <t>12.62M</t>
  </si>
  <si>
    <t>13.73M</t>
  </si>
  <si>
    <t>12.64M</t>
  </si>
  <si>
    <t>41.49M</t>
  </si>
  <si>
    <t>46.08M</t>
  </si>
  <si>
    <t>50.58M</t>
  </si>
  <si>
    <t>54.68M</t>
  </si>
  <si>
    <t>58.17M</t>
  </si>
  <si>
    <t>(286,000)</t>
  </si>
  <si>
    <t>547000</t>
  </si>
  <si>
    <t>1.01M</t>
  </si>
  <si>
    <t>(63,000)</t>
  </si>
  <si>
    <t>44000</t>
  </si>
  <si>
    <t>(151,000)</t>
  </si>
  <si>
    <t>39000</t>
  </si>
  <si>
    <t>10.69%</t>
  </si>
  <si>
    <t>11.31%</t>
  </si>
  <si>
    <t>11.65%</t>
  </si>
  <si>
    <t>11.97%</t>
  </si>
  <si>
    <t>11.34%</t>
  </si>
  <si>
    <t>8.08%</t>
  </si>
  <si>
    <t>(2.2M)</t>
  </si>
  <si>
    <t>(1.49M)</t>
  </si>
  <si>
    <t>(2.88M)</t>
  </si>
  <si>
    <t>(257,000)</t>
  </si>
  <si>
    <t>71000</t>
  </si>
  <si>
    <t>7000</t>
  </si>
  <si>
    <t>13.72M</t>
  </si>
  <si>
    <t>(2.71M)</t>
  </si>
  <si>
    <t>10.85M</t>
  </si>
  <si>
    <t>(9.55M)</t>
  </si>
  <si>
    <t>(12.27M)</t>
  </si>
  <si>
    <t>(26.86M)</t>
  </si>
  <si>
    <t>(9.59M)</t>
  </si>
  <si>
    <t>(33.87M)</t>
  </si>
  <si>
    <t>(40.44M)</t>
  </si>
  <si>
    <t>25.99M</t>
  </si>
  <si>
    <t>24.31M</t>
  </si>
  <si>
    <t>(13.21M)</t>
  </si>
  <si>
    <t>(27.29M)</t>
  </si>
  <si>
    <t>(27.09M)</t>
  </si>
  <si>
    <t>(26.32M)</t>
  </si>
  <si>
    <t>(22M)</t>
  </si>
  <si>
    <t>(1.62M)</t>
  </si>
  <si>
    <t>(31.49M)</t>
  </si>
  <si>
    <t>(19.2M)</t>
  </si>
  <si>
    <t>(38.74M)</t>
  </si>
  <si>
    <t>(26.38M)</t>
  </si>
  <si>
    <t>-1,841.49%</t>
  </si>
  <si>
    <t>39.02%</t>
  </si>
  <si>
    <t>-101.73%</t>
  </si>
  <si>
    <t>31.90%</t>
  </si>
  <si>
    <t>-6.11%</t>
  </si>
  <si>
    <t>-125.78%</t>
  </si>
  <si>
    <t>-77.28%</t>
  </si>
  <si>
    <t>-158.16%</t>
  </si>
  <si>
    <t>-102.32%</t>
  </si>
  <si>
    <t>(1.94M)</t>
  </si>
  <si>
    <t>(2.06M)</t>
  </si>
  <si>
    <t>(2.35M)</t>
  </si>
  <si>
    <t>-1.83%</t>
  </si>
  <si>
    <t>-6.17%</t>
  </si>
  <si>
    <t>-14.05%</t>
  </si>
  <si>
    <t>20.09M</t>
  </si>
  <si>
    <t>11.84M</t>
  </si>
  <si>
    <t>3.98M</t>
  </si>
  <si>
    <t>48.73M</t>
  </si>
  <si>
    <t>22.33M</t>
  </si>
  <si>
    <t>20.21M</t>
  </si>
  <si>
    <t>46.9M</t>
  </si>
  <si>
    <t>53.16M</t>
  </si>
  <si>
    <t>107000</t>
  </si>
  <si>
    <t>248000</t>
  </si>
  <si>
    <t>202000</t>
  </si>
  <si>
    <t>187000</t>
  </si>
  <si>
    <t>(2.14M)</t>
  </si>
  <si>
    <t>81000</t>
  </si>
  <si>
    <t>179000</t>
  </si>
  <si>
    <t>(20M)</t>
  </si>
  <si>
    <t>17.75M</t>
  </si>
  <si>
    <t>(4.79M)</t>
  </si>
  <si>
    <t>16.94M</t>
  </si>
  <si>
    <t>(11.18M)</t>
  </si>
  <si>
    <t>32.24M</t>
  </si>
  <si>
    <t>28.74M</t>
  </si>
  <si>
    <t>-165.98%</t>
  </si>
  <si>
    <t>388.48%</t>
  </si>
  <si>
    <t>-37.24%</t>
  </si>
  <si>
    <t>42.07%</t>
  </si>
  <si>
    <t>63.76%</t>
  </si>
  <si>
    <t>-44.64%</t>
  </si>
  <si>
    <t>129.73%</t>
  </si>
  <si>
    <t>82.60%</t>
  </si>
  <si>
    <t>111.47%</t>
  </si>
  <si>
    <t>26.75M</t>
  </si>
  <si>
    <t>(34.45M)</t>
  </si>
  <si>
    <t>20.32M</t>
  </si>
  <si>
    <t>(11.34M)</t>
  </si>
  <si>
    <t>12.06M</t>
  </si>
  <si>
    <t>9.23M</t>
  </si>
  <si>
    <t>6.73M</t>
  </si>
  <si>
    <t>4.29M</t>
  </si>
  <si>
    <t>9.44M</t>
  </si>
  <si>
    <t>-27.13%</t>
  </si>
  <si>
    <t>-35.78%</t>
  </si>
  <si>
    <t>-0.72%</t>
  </si>
  <si>
    <t>120.17%</t>
  </si>
  <si>
    <t>7.82%</t>
  </si>
  <si>
    <t>East West Bancorp, Inc. (EWBC)</t>
  </si>
  <si>
    <t>57.48</t>
  </si>
  <si>
    <t>57.41</t>
  </si>
  <si>
    <t>57.33</t>
  </si>
  <si>
    <t>56.13 x 200</t>
  </si>
  <si>
    <t>58.04 x 200</t>
  </si>
  <si>
    <t>56.66 - 57.72</t>
  </si>
  <si>
    <t>33.02 - 60.42</t>
  </si>
  <si>
    <t>691629</t>
  </si>
  <si>
    <t>1286320</t>
  </si>
  <si>
    <t>8.3B</t>
  </si>
  <si>
    <t>16.95</t>
  </si>
  <si>
    <t>3.39</t>
  </si>
  <si>
    <t>0.80 (1.39%)</t>
  </si>
  <si>
    <t>62.92</t>
  </si>
  <si>
    <t>11</t>
  </si>
  <si>
    <t>285.88M</t>
  </si>
  <si>
    <t>297.8M</t>
  </si>
  <si>
    <t>1.3B</t>
  </si>
  <si>
    <t>281.2M</t>
  </si>
  <si>
    <t>291.8M</t>
  </si>
  <si>
    <t>287.96M</t>
  </si>
  <si>
    <t>304.3M</t>
  </si>
  <si>
    <t>253.58M</t>
  </si>
  <si>
    <t>254.15M</t>
  </si>
  <si>
    <t>1.03B</t>
  </si>
  <si>
    <t>12.70%</t>
  </si>
  <si>
    <t>0.69</t>
  </si>
  <si>
    <t>0.76</t>
  </si>
  <si>
    <t>0.05</t>
  </si>
  <si>
    <t>0.42</t>
  </si>
  <si>
    <t>56.80%</t>
  </si>
  <si>
    <t>EWBC</t>
  </si>
  <si>
    <t>11.80%</t>
  </si>
  <si>
    <t>2.70%</t>
  </si>
  <si>
    <t>10.37%</t>
  </si>
  <si>
    <t>12.53%</t>
  </si>
  <si>
    <t>15.13</t>
  </si>
  <si>
    <t>1.50</t>
  </si>
  <si>
    <t>7.40</t>
  </si>
  <si>
    <t>2.33</t>
  </si>
  <si>
    <t>44.00%</t>
  </si>
  <si>
    <t>54.11%</t>
  </si>
  <si>
    <t>1.44%</t>
  </si>
  <si>
    <t>14.56%</t>
  </si>
  <si>
    <t>7.79</t>
  </si>
  <si>
    <t>493.9M</t>
  </si>
  <si>
    <t>57.90%</t>
  </si>
  <si>
    <t>4.4B</t>
  </si>
  <si>
    <t>30.49</t>
  </si>
  <si>
    <t>819.96M</t>
  </si>
  <si>
    <t>24.68</t>
  </si>
  <si>
    <t>643.58M</t>
  </si>
  <si>
    <t>59.43%</t>
  </si>
  <si>
    <t>60.42</t>
  </si>
  <si>
    <t>33.02</t>
  </si>
  <si>
    <t>57.47</t>
  </si>
  <si>
    <t>54.07</t>
  </si>
  <si>
    <t>1.29M</t>
  </si>
  <si>
    <t>961.8k</t>
  </si>
  <si>
    <t>144.48M</t>
  </si>
  <si>
    <t>143.28M</t>
  </si>
  <si>
    <t>89.20%</t>
  </si>
  <si>
    <t>1.61</t>
  </si>
  <si>
    <t>1.56%</t>
  </si>
  <si>
    <t>0.8</t>
  </si>
  <si>
    <t>1.39%</t>
  </si>
  <si>
    <t>1.87</t>
  </si>
  <si>
    <t>Jun 22, 2004</t>
  </si>
  <si>
    <t>Mr. Dominic Ng</t>
  </si>
  <si>
    <t>Chairman, CEO, Chairman of East West Bank and CEO of East West Bank</t>
  </si>
  <si>
    <t>4.93M</t>
  </si>
  <si>
    <t>Mr. Gregory L. Guyett</t>
  </si>
  <si>
    <t>Pres, COO, Pres of East West Bank and COO of East West Bank</t>
  </si>
  <si>
    <t>472.74k</t>
  </si>
  <si>
    <t>Ms. Irene H. Oh</t>
  </si>
  <si>
    <t>CFO, Exec. VP, CFO of East West Bank and Exec. VP of East West Bank</t>
  </si>
  <si>
    <t>841.13k</t>
  </si>
  <si>
    <t>Mr. Douglas P. Krause Esq.</t>
  </si>
  <si>
    <t>Chief Risk Officer, EVP, Gen. Counsel &amp; Sec.</t>
  </si>
  <si>
    <t>771.21k</t>
  </si>
  <si>
    <t>Mr. Andy Yen</t>
  </si>
  <si>
    <t>Head of International &amp; Commercial Banking and Exec. VP</t>
  </si>
  <si>
    <t>632.98k</t>
  </si>
  <si>
    <t>945.53M</t>
  </si>
  <si>
    <t>979.39M</t>
  </si>
  <si>
    <t>968.63M</t>
  </si>
  <si>
    <t>20.39M</t>
  </si>
  <si>
    <t>19.8M</t>
  </si>
  <si>
    <t>30.55M</t>
  </si>
  <si>
    <t>4.67M</t>
  </si>
  <si>
    <t>6.87M</t>
  </si>
  <si>
    <t>6.27M</t>
  </si>
  <si>
    <t>3.43M</t>
  </si>
  <si>
    <t>80.5M</t>
  </si>
  <si>
    <t>67.9M</t>
  </si>
  <si>
    <t>59.31M</t>
  </si>
  <si>
    <t>68.13M</t>
  </si>
  <si>
    <t>1.67%</t>
  </si>
  <si>
    <t>7.95%</t>
  </si>
  <si>
    <t>-8.66%</t>
  </si>
  <si>
    <t>131.09M</t>
  </si>
  <si>
    <t>103.24M</t>
  </si>
  <si>
    <t>112.92M</t>
  </si>
  <si>
    <t>103.64M</t>
  </si>
  <si>
    <t>104.21M</t>
  </si>
  <si>
    <t>74.82M</t>
  </si>
  <si>
    <t>54.24M</t>
  </si>
  <si>
    <t>65.59M</t>
  </si>
  <si>
    <t>73.77M</t>
  </si>
  <si>
    <t>83.59M</t>
  </si>
  <si>
    <t>10.11M</t>
  </si>
  <si>
    <t>7.62M</t>
  </si>
  <si>
    <t>8.91M</t>
  </si>
  <si>
    <t>-21.25%</t>
  </si>
  <si>
    <t>9.38%</t>
  </si>
  <si>
    <t>-8.22%</t>
  </si>
  <si>
    <t>0.55%</t>
  </si>
  <si>
    <t>920M</t>
  </si>
  <si>
    <t>965.45M</t>
  </si>
  <si>
    <t>950.18M</t>
  </si>
  <si>
    <t>4.94%</t>
  </si>
  <si>
    <t>7.80%</t>
  </si>
  <si>
    <t>-8.71%</t>
  </si>
  <si>
    <t>8.75%</t>
  </si>
  <si>
    <t>65.18M</t>
  </si>
  <si>
    <t>22.36M</t>
  </si>
  <si>
    <t>49.16M</t>
  </si>
  <si>
    <t>14.22M</t>
  </si>
  <si>
    <t>27.48M</t>
  </si>
  <si>
    <t>-65.69%</t>
  </si>
  <si>
    <t>119.81%</t>
  </si>
  <si>
    <t>-71.08%</t>
  </si>
  <si>
    <t>93.28%</t>
  </si>
  <si>
    <t>854.82M</t>
  </si>
  <si>
    <t>943.08M</t>
  </si>
  <si>
    <t>991.62M</t>
  </si>
  <si>
    <t>935.96M</t>
  </si>
  <si>
    <t>10.33%</t>
  </si>
  <si>
    <t>5.15%</t>
  </si>
  <si>
    <t>-5.61%</t>
  </si>
  <si>
    <t>7.46%</t>
  </si>
  <si>
    <t>3.30%</t>
  </si>
  <si>
    <t>89.94M</t>
  </si>
  <si>
    <t>100.89M</t>
  </si>
  <si>
    <t>152.64M</t>
  </si>
  <si>
    <t>182.36M</t>
  </si>
  <si>
    <t>167.73M</t>
  </si>
  <si>
    <t>757000</t>
  </si>
  <si>
    <t>12.09M</t>
  </si>
  <si>
    <t>40.37M</t>
  </si>
  <si>
    <t>65.55M</t>
  </si>
  <si>
    <t>67.3M</t>
  </si>
  <si>
    <t>102.4M</t>
  </si>
  <si>
    <t>117.14M</t>
  </si>
  <si>
    <t>90.55M</t>
  </si>
  <si>
    <t>(418,000)</t>
  </si>
  <si>
    <t>(603,000)</t>
  </si>
  <si>
    <t>263000</t>
  </si>
  <si>
    <t>(20,000)</t>
  </si>
  <si>
    <t>481.87M</t>
  </si>
  <si>
    <t>584.08M</t>
  </si>
  <si>
    <t>644.22M</t>
  </si>
  <si>
    <t>501.41M</t>
  </si>
  <si>
    <t>598.5M</t>
  </si>
  <si>
    <t>171.37M</t>
  </si>
  <si>
    <t>175.91M</t>
  </si>
  <si>
    <t>231.84M</t>
  </si>
  <si>
    <t>262.19M</t>
  </si>
  <si>
    <t>300.12M</t>
  </si>
  <si>
    <t>63.82M</t>
  </si>
  <si>
    <t>61.29M</t>
  </si>
  <si>
    <t>61.45M</t>
  </si>
  <si>
    <t>183.17M</t>
  </si>
  <si>
    <t>255.36M</t>
  </si>
  <si>
    <t>257.18M</t>
  </si>
  <si>
    <t>111.23M</t>
  </si>
  <si>
    <t>96.97M</t>
  </si>
  <si>
    <t>462.89M</t>
  </si>
  <si>
    <t>459.9M</t>
  </si>
  <si>
    <t>500.04M</t>
  </si>
  <si>
    <t>616.91M</t>
  </si>
  <si>
    <t>575.03M</t>
  </si>
  <si>
    <t>-0.65%</t>
  </si>
  <si>
    <t>8.73%</t>
  </si>
  <si>
    <t>23.37%</t>
  </si>
  <si>
    <t>-6.79%</t>
  </si>
  <si>
    <t>44.06%</t>
  </si>
  <si>
    <t>4.28M</t>
  </si>
  <si>
    <t>1.52M</t>
  </si>
  <si>
    <t>41.58M</t>
  </si>
  <si>
    <t>35.57M</t>
  </si>
  <si>
    <t>53.02M</t>
  </si>
  <si>
    <t>2.84M</t>
  </si>
  <si>
    <t>425.59M</t>
  </si>
  <si>
    <t>425.85M</t>
  </si>
  <si>
    <t>447.02M</t>
  </si>
  <si>
    <t>578.72M</t>
  </si>
  <si>
    <t>572.19M</t>
  </si>
  <si>
    <t>0.06%</t>
  </si>
  <si>
    <t>4.97%</t>
  </si>
  <si>
    <t>29.46%</t>
  </si>
  <si>
    <t>-1.13%</t>
  </si>
  <si>
    <t>43.84%</t>
  </si>
  <si>
    <t>143.94M</t>
  </si>
  <si>
    <t>130.81M</t>
  </si>
  <si>
    <t>101.15M</t>
  </si>
  <si>
    <t>194.04M</t>
  </si>
  <si>
    <t>140.51M</t>
  </si>
  <si>
    <t>150.89M</t>
  </si>
  <si>
    <t>175.63M</t>
  </si>
  <si>
    <t>245.17M</t>
  </si>
  <si>
    <t>(67.58M)</t>
  </si>
  <si>
    <t>112.2M</t>
  </si>
  <si>
    <t>5.7M</t>
  </si>
  <si>
    <t>208000</t>
  </si>
  <si>
    <t>3.85M</t>
  </si>
  <si>
    <t>409000</t>
  </si>
  <si>
    <t>(12.65M)</t>
  </si>
  <si>
    <t>(46.64M)</t>
  </si>
  <si>
    <t>(147.16M)</t>
  </si>
  <si>
    <t>260.3M</t>
  </si>
  <si>
    <t>1.61M</t>
  </si>
  <si>
    <t>(706,000)</t>
  </si>
  <si>
    <t>919000</t>
  </si>
  <si>
    <t>25.3M</t>
  </si>
  <si>
    <t>(3.86M)</t>
  </si>
  <si>
    <t>(1.69M)</t>
  </si>
  <si>
    <t>(506,000)</t>
  </si>
  <si>
    <t>(3,000)</t>
  </si>
  <si>
    <t>277.79M</t>
  </si>
  <si>
    <t>293.35M</t>
  </si>
  <si>
    <t>345.37M</t>
  </si>
  <si>
    <t>384.67M</t>
  </si>
  <si>
    <t>431.68M</t>
  </si>
  <si>
    <t>5.60%</t>
  </si>
  <si>
    <t>17.73%</t>
  </si>
  <si>
    <t>11.38%</t>
  </si>
  <si>
    <t>12.22%</t>
  </si>
  <si>
    <t>33.07%</t>
  </si>
  <si>
    <t>6.86M</t>
  </si>
  <si>
    <t>270.94M</t>
  </si>
  <si>
    <t>289.93M</t>
  </si>
  <si>
    <t>1.92</t>
  </si>
  <si>
    <t>2.42</t>
  </si>
  <si>
    <t>14.69%</t>
  </si>
  <si>
    <t>12.36%</t>
  </si>
  <si>
    <t>141.46M</t>
  </si>
  <si>
    <t>137.34M</t>
  </si>
  <si>
    <t>142.95M</t>
  </si>
  <si>
    <t>143.82M</t>
  </si>
  <si>
    <t>144.09M</t>
  </si>
  <si>
    <t>1.89</t>
  </si>
  <si>
    <t>2.41</t>
  </si>
  <si>
    <t>2.66</t>
  </si>
  <si>
    <t>2.97</t>
  </si>
  <si>
    <t>14.76%</t>
  </si>
  <si>
    <t>147.18M</t>
  </si>
  <si>
    <t>139.57M</t>
  </si>
  <si>
    <t>143.56M</t>
  </si>
  <si>
    <t>144.51M</t>
  </si>
  <si>
    <t>145.17M</t>
  </si>
  <si>
    <t>1.32B</t>
  </si>
  <si>
    <t>895.82M</t>
  </si>
  <si>
    <t>460.56M</t>
  </si>
  <si>
    <t>-32.29%</t>
  </si>
  <si>
    <t>16.08%</t>
  </si>
  <si>
    <t>24.33%</t>
  </si>
  <si>
    <t>-64.38%</t>
  </si>
  <si>
    <t>4.68B</t>
  </si>
  <si>
    <t>4.61B</t>
  </si>
  <si>
    <t>6.24B</t>
  </si>
  <si>
    <t>7.67B</t>
  </si>
  <si>
    <t>1.23B</t>
  </si>
  <si>
    <t>658.53M</t>
  </si>
  <si>
    <t>885.96M</t>
  </si>
  <si>
    <t>1.77B</t>
  </si>
  <si>
    <t>995.35M</t>
  </si>
  <si>
    <t>155.28M</t>
  </si>
  <si>
    <t>110.66M</t>
  </si>
  <si>
    <t>85.69M</t>
  </si>
  <si>
    <t>83.7M</t>
  </si>
  <si>
    <t>72.78M</t>
  </si>
  <si>
    <t>167.09M</t>
  </si>
  <si>
    <t>280.98M</t>
  </si>
  <si>
    <t>250.45M</t>
  </si>
  <si>
    <t>175.65M</t>
  </si>
  <si>
    <t>147.65M</t>
  </si>
  <si>
    <t>1.34B</t>
  </si>
  <si>
    <t>1.9B</t>
  </si>
  <si>
    <t>485.47M</t>
  </si>
  <si>
    <t>474.01M</t>
  </si>
  <si>
    <t>166.15M</t>
  </si>
  <si>
    <t>241.25M</t>
  </si>
  <si>
    <t>606.66M</t>
  </si>
  <si>
    <t>541.24M</t>
  </si>
  <si>
    <t>463.39M</t>
  </si>
  <si>
    <t>563.63M</t>
  </si>
  <si>
    <t>593.85M</t>
  </si>
  <si>
    <t>1.95B</t>
  </si>
  <si>
    <t>-2.55%</t>
  </si>
  <si>
    <t>-1.41%</t>
  </si>
  <si>
    <t>35.28%</t>
  </si>
  <si>
    <t>23.02%</t>
  </si>
  <si>
    <t>14.65B</t>
  </si>
  <si>
    <t>17.6B</t>
  </si>
  <si>
    <t>21.47B</t>
  </si>
  <si>
    <t>23.38B</t>
  </si>
  <si>
    <t>25.24B</t>
  </si>
  <si>
    <t>14.88B</t>
  </si>
  <si>
    <t>17.85B</t>
  </si>
  <si>
    <t>21.73B</t>
  </si>
  <si>
    <t>23.64B</t>
  </si>
  <si>
    <t>25.5B</t>
  </si>
  <si>
    <t>5.79B</t>
  </si>
  <si>
    <t>8.08B</t>
  </si>
  <si>
    <t>9B</t>
  </si>
  <si>
    <t>9.64B</t>
  </si>
  <si>
    <t>832.53M</t>
  </si>
  <si>
    <t>1.51B</t>
  </si>
  <si>
    <t>1.96B</t>
  </si>
  <si>
    <t>9.76B</t>
  </si>
  <si>
    <t>10.73B</t>
  </si>
  <si>
    <t>12.14B</t>
  </si>
  <si>
    <t>12.7B</t>
  </si>
  <si>
    <t>13.79B</t>
  </si>
  <si>
    <t>(529.51M)</t>
  </si>
  <si>
    <t>(289.59M)</t>
  </si>
  <si>
    <t>(16.01M)</t>
  </si>
  <si>
    <t>(234.54M)</t>
  </si>
  <si>
    <t>(249.68M)</t>
  </si>
  <si>
    <t>(261.68M)</t>
  </si>
  <si>
    <t>(264.96M)</t>
  </si>
  <si>
    <t>(260.52M)</t>
  </si>
  <si>
    <t>20.18%</t>
  </si>
  <si>
    <t>21.97%</t>
  </si>
  <si>
    <t>8.90%</t>
  </si>
  <si>
    <t>7.97%</t>
  </si>
  <si>
    <t>107.52M</t>
  </si>
  <si>
    <t>177.71M</t>
  </si>
  <si>
    <t>180.9M</t>
  </si>
  <si>
    <t>166.99M</t>
  </si>
  <si>
    <t>159.92M</t>
  </si>
  <si>
    <t>780.75M</t>
  </si>
  <si>
    <t>965.6M</t>
  </si>
  <si>
    <t>712.54M</t>
  </si>
  <si>
    <t>396.39M</t>
  </si>
  <si>
    <t>450.86M</t>
  </si>
  <si>
    <t>543.65M</t>
  </si>
  <si>
    <t>524.21M</t>
  </si>
  <si>
    <t>393.74M</t>
  </si>
  <si>
    <t>384.36M</t>
  </si>
  <si>
    <t>514.74M</t>
  </si>
  <si>
    <t>505.51M</t>
  </si>
  <si>
    <t>497.42M</t>
  </si>
  <si>
    <t>94.84M</t>
  </si>
  <si>
    <t>116.31M</t>
  </si>
  <si>
    <t>88.3M</t>
  </si>
  <si>
    <t>89.24M</t>
  </si>
  <si>
    <t>100.52M</t>
  </si>
  <si>
    <t>23.08B</t>
  </si>
  <si>
    <t>25.12B</t>
  </si>
  <si>
    <t>28.81B</t>
  </si>
  <si>
    <t>32.41B</t>
  </si>
  <si>
    <t>34.85B</t>
  </si>
  <si>
    <t>8.88%</t>
  </si>
  <si>
    <t>14.65%</t>
  </si>
  <si>
    <t>7.53%</t>
  </si>
  <si>
    <t>1.28%</t>
  </si>
  <si>
    <t>18.31B</t>
  </si>
  <si>
    <t>20.41B</t>
  </si>
  <si>
    <t>24.01B</t>
  </si>
  <si>
    <t>27.48B</t>
  </si>
  <si>
    <t>29.89B</t>
  </si>
  <si>
    <t>4.54B</t>
  </si>
  <si>
    <t>5.82B</t>
  </si>
  <si>
    <t>7.38B</t>
  </si>
  <si>
    <t>8.66B</t>
  </si>
  <si>
    <t>10.18B</t>
  </si>
  <si>
    <t>13.77B</t>
  </si>
  <si>
    <t>14.59B</t>
  </si>
  <si>
    <t>16.63B</t>
  </si>
  <si>
    <t>18.82B</t>
  </si>
  <si>
    <t>19.71B</t>
  </si>
  <si>
    <t>11.49%</t>
  </si>
  <si>
    <t>17.62%</t>
  </si>
  <si>
    <t>14.44%</t>
  </si>
  <si>
    <t>8.79%</t>
  </si>
  <si>
    <t>1.47B</t>
  </si>
  <si>
    <t>918.02M</t>
  </si>
  <si>
    <t>410.05M</t>
  </si>
  <si>
    <t>507.97M</t>
  </si>
  <si>
    <t>6.35%</t>
  </si>
  <si>
    <t>-12.94%</t>
  </si>
  <si>
    <t>-8.41%</t>
  </si>
  <si>
    <t>-58.55%</t>
  </si>
  <si>
    <t>6.12%</t>
  </si>
  <si>
    <t>3.78%</t>
  </si>
  <si>
    <t>365.28M</t>
  </si>
  <si>
    <t>401.47M</t>
  </si>
  <si>
    <t>527.92M</t>
  </si>
  <si>
    <t>506.05M</t>
  </si>
  <si>
    <t>536.4M</t>
  </si>
  <si>
    <t>20.69B</t>
  </si>
  <si>
    <t>22.76B</t>
  </si>
  <si>
    <t>25.95B</t>
  </si>
  <si>
    <t>29.28B</t>
  </si>
  <si>
    <t>31.42B</t>
  </si>
  <si>
    <t>83.03M</t>
  </si>
  <si>
    <t>2.3B</t>
  </si>
  <si>
    <t>2.36B</t>
  </si>
  <si>
    <t>2.86B</t>
  </si>
  <si>
    <t>3.12B</t>
  </si>
  <si>
    <t>3.43B</t>
  </si>
  <si>
    <t>157000</t>
  </si>
  <si>
    <t>163000</t>
  </si>
  <si>
    <t>164000</t>
  </si>
  <si>
    <t>1.57B</t>
  </si>
  <si>
    <t>1.68B</t>
  </si>
  <si>
    <t>1.73B</t>
  </si>
  <si>
    <t>2.19B</t>
  </si>
  <si>
    <t>(30.46M)</t>
  </si>
  <si>
    <t>(14.94M)</t>
  </si>
  <si>
    <t>(48.15M)</t>
  </si>
  <si>
    <t>(322.3M)</t>
  </si>
  <si>
    <t>(537.28M)</t>
  </si>
  <si>
    <t>(430.2M)</t>
  </si>
  <si>
    <t>(436.16M)</t>
  </si>
  <si>
    <t>(439.39M)</t>
  </si>
  <si>
    <t>9.96%</t>
  </si>
  <si>
    <t>9.41%</t>
  </si>
  <si>
    <t>9.91%</t>
  </si>
  <si>
    <t>9.64%</t>
  </si>
  <si>
    <t>9.84%</t>
  </si>
  <si>
    <t>2.38B</t>
  </si>
  <si>
    <t>10.32%</t>
  </si>
  <si>
    <t>13.18%</t>
  </si>
  <si>
    <t>(10.28M)</t>
  </si>
  <si>
    <t>(88.11M)</t>
  </si>
  <si>
    <t>(11.85M)</t>
  </si>
  <si>
    <t>(6.56M)</t>
  </si>
  <si>
    <t>18.91M</t>
  </si>
  <si>
    <t>6.06M</t>
  </si>
  <si>
    <t>138.47M</t>
  </si>
  <si>
    <t>(382.36M)</t>
  </si>
  <si>
    <t>116.88M</t>
  </si>
  <si>
    <t>28.87M</t>
  </si>
  <si>
    <t>(1.78B)</t>
  </si>
  <si>
    <t>213.87M</t>
  </si>
  <si>
    <t>(3.6B)</t>
  </si>
  <si>
    <t>(1.81B)</t>
  </si>
  <si>
    <t>(2.05B)</t>
  </si>
  <si>
    <t>(5.32B)</t>
  </si>
  <si>
    <t>(4.07B)</t>
  </si>
  <si>
    <t>3.22B</t>
  </si>
  <si>
    <t>3.54B</t>
  </si>
  <si>
    <t>4.29B</t>
  </si>
  <si>
    <t>(902.62M)</t>
  </si>
  <si>
    <t>(3.24B)</t>
  </si>
  <si>
    <t>(3.51B)</t>
  </si>
  <si>
    <t>(3.56B)</t>
  </si>
  <si>
    <t>(2.71B)</t>
  </si>
  <si>
    <t>428.72M</t>
  </si>
  <si>
    <t>376.44M</t>
  </si>
  <si>
    <t>684.77M</t>
  </si>
  <si>
    <t>(491,000)</t>
  </si>
  <si>
    <t>(330,000)</t>
  </si>
  <si>
    <t>(3.78M)</t>
  </si>
  <si>
    <t>49.48M</t>
  </si>
  <si>
    <t>24.23M</t>
  </si>
  <si>
    <t>(848.12M)</t>
  </si>
  <si>
    <t>(2.83B)</t>
  </si>
  <si>
    <t>(2.16B)</t>
  </si>
  <si>
    <t>(3.63B)</t>
  </si>
  <si>
    <t>(1.79B)</t>
  </si>
  <si>
    <t>-233.47%</t>
  </si>
  <si>
    <t>23.50%</t>
  </si>
  <si>
    <t>-67.56%</t>
  </si>
  <si>
    <t>50.69%</t>
  </si>
  <si>
    <t>-80.69%</t>
  </si>
  <si>
    <t>-264.65%</t>
  </si>
  <si>
    <t>-187.54%</t>
  </si>
  <si>
    <t>-344.02%</t>
  </si>
  <si>
    <t>-157.16%</t>
  </si>
  <si>
    <t>(64.22M)</t>
  </si>
  <si>
    <t>(86.29M)</t>
  </si>
  <si>
    <t>(103.62M)</t>
  </si>
  <si>
    <t>(115.64M)</t>
  </si>
  <si>
    <t>(115.83M)</t>
  </si>
  <si>
    <t>-34.37%</t>
  </si>
  <si>
    <t>-20.08%</t>
  </si>
  <si>
    <t>-11.60%</t>
  </si>
  <si>
    <t>-0.16%</t>
  </si>
  <si>
    <t>856.35M</t>
  </si>
  <si>
    <t>2.1B</t>
  </si>
  <si>
    <t>2.28B</t>
  </si>
  <si>
    <t>2.45B</t>
  </si>
  <si>
    <t>(196.13M)</t>
  </si>
  <si>
    <t>(210.77M)</t>
  </si>
  <si>
    <t>(3.53M)</t>
  </si>
  <si>
    <t>(3.13M)</t>
  </si>
  <si>
    <t>(243,000)</t>
  </si>
  <si>
    <t>(199.95M)</t>
  </si>
  <si>
    <t>(213.83M)</t>
  </si>
  <si>
    <t>(10.33M)</t>
  </si>
  <si>
    <t>(5.96M)</t>
  </si>
  <si>
    <t>(3.23M)</t>
  </si>
  <si>
    <t>3.82M</t>
  </si>
  <si>
    <t>3.05M</t>
  </si>
  <si>
    <t>6.79M</t>
  </si>
  <si>
    <t>(229.26M)</t>
  </si>
  <si>
    <t>69.69M</t>
  </si>
  <si>
    <t>(40.31M)</t>
  </si>
  <si>
    <t>680M</t>
  </si>
  <si>
    <t>(657.49M)</t>
  </si>
  <si>
    <t>(5.21M)</t>
  </si>
  <si>
    <t>62.51M</t>
  </si>
  <si>
    <t>(224.05M)</t>
  </si>
  <si>
    <t>89.69M</t>
  </si>
  <si>
    <t>(720M)</t>
  </si>
  <si>
    <t>100M</t>
  </si>
  <si>
    <t>700M</t>
  </si>
  <si>
    <t>(10.31M)</t>
  </si>
  <si>
    <t>(2.55M)</t>
  </si>
  <si>
    <t>5.52M</t>
  </si>
  <si>
    <t>(18.49M)</t>
  </si>
  <si>
    <t>(563.53M)</t>
  </si>
  <si>
    <t>1.06M</t>
  </si>
  <si>
    <t>(25M)</t>
  </si>
  <si>
    <t>(566.82M)</t>
  </si>
  <si>
    <t>6.51M</t>
  </si>
  <si>
    <t>3.29M</t>
  </si>
  <si>
    <t>364.2M</t>
  </si>
  <si>
    <t>1.88B</t>
  </si>
  <si>
    <t>2.11B</t>
  </si>
  <si>
    <t>416.67%</t>
  </si>
  <si>
    <t>12.19%</t>
  </si>
  <si>
    <t>65.33%</t>
  </si>
  <si>
    <t>-51.86%</t>
  </si>
  <si>
    <t>34.65%</t>
  </si>
  <si>
    <t>176.08%</t>
  </si>
  <si>
    <t>182.98%</t>
  </si>
  <si>
    <t>331.21%</t>
  </si>
  <si>
    <t>147.73%</t>
  </si>
  <si>
    <t>(11.05M)</t>
  </si>
  <si>
    <t>(11.94M)</t>
  </si>
  <si>
    <t>(108.08M)</t>
  </si>
  <si>
    <t>(427.29M)</t>
  </si>
  <si>
    <t>144.07M</t>
  </si>
  <si>
    <t>321M</t>
  </si>
  <si>
    <t>517.62M</t>
  </si>
  <si>
    <t>366.46M</t>
  </si>
  <si>
    <t>431.15M</t>
  </si>
  <si>
    <t>184.81M</t>
  </si>
  <si>
    <t>460.52M</t>
  </si>
  <si>
    <t>636.91M</t>
  </si>
  <si>
    <t>17.65%</t>
  </si>
  <si>
    <t>-57.13%</t>
  </si>
  <si>
    <t>149.18%</t>
  </si>
  <si>
    <t>38.30%</t>
  </si>
  <si>
    <t>7.06%</t>
  </si>
  <si>
    <t>F&amp;M Bank Corp. (FMBM)</t>
  </si>
  <si>
    <t>29.20</t>
  </si>
  <si>
    <t>29.25</t>
  </si>
  <si>
    <t>29.25 - 29.30</t>
  </si>
  <si>
    <t>24.00 - 29.35</t>
  </si>
  <si>
    <t>1149</t>
  </si>
  <si>
    <t>3780</t>
  </si>
  <si>
    <t>95.89M</t>
  </si>
  <si>
    <t>0.23</t>
  </si>
  <si>
    <t>11.02</t>
  </si>
  <si>
    <t>0.88 (3.01%)</t>
  </si>
  <si>
    <t>FMBM</t>
  </si>
  <si>
    <t>2.93</t>
  </si>
  <si>
    <t>29.97%</t>
  </si>
  <si>
    <t>40.31%</t>
  </si>
  <si>
    <t>1.42%</t>
  </si>
  <si>
    <t>32.78M</t>
  </si>
  <si>
    <t>10.00</t>
  </si>
  <si>
    <t>7.70%</t>
  </si>
  <si>
    <t>9.36M</t>
  </si>
  <si>
    <t>12.20%</t>
  </si>
  <si>
    <t>12.11M</t>
  </si>
  <si>
    <t>3.7</t>
  </si>
  <si>
    <t>73.05M</t>
  </si>
  <si>
    <t>24.44</t>
  </si>
  <si>
    <t>13.82M</t>
  </si>
  <si>
    <t>21.67%</t>
  </si>
  <si>
    <t>29.35</t>
  </si>
  <si>
    <t>24.00</t>
  </si>
  <si>
    <t>29.13</t>
  </si>
  <si>
    <t>28.07</t>
  </si>
  <si>
    <t>3.78k</t>
  </si>
  <si>
    <t>2.95k</t>
  </si>
  <si>
    <t>3.27M</t>
  </si>
  <si>
    <t>20.73%</t>
  </si>
  <si>
    <t>3.00%</t>
  </si>
  <si>
    <t>3.01%</t>
  </si>
  <si>
    <t>2.95%</t>
  </si>
  <si>
    <t>3.42</t>
  </si>
  <si>
    <t>31.20%</t>
  </si>
  <si>
    <t>Mr. Dean W. Withers</t>
  </si>
  <si>
    <t>499.87k</t>
  </si>
  <si>
    <t>Mr. Neil W. Hayslett</t>
  </si>
  <si>
    <t>Chief Admin. Officer &amp; Exec. VP</t>
  </si>
  <si>
    <t>375.19k</t>
  </si>
  <si>
    <t>Mr. Larry A. Caplinger</t>
  </si>
  <si>
    <t>Chief Lending Officer, EVP, Sec. &amp; Director</t>
  </si>
  <si>
    <t>358.42k</t>
  </si>
  <si>
    <t>Ms. Carrie A. Comer</t>
  </si>
  <si>
    <t>CFO, Sr. VP, CFO of F&amp;M Bank and Sr. VP of F&amp;M Bank</t>
  </si>
  <si>
    <t>Mr. Josh Hale</t>
  </si>
  <si>
    <t>Bus. Devel. Leader and Sr. VP</t>
  </si>
  <si>
    <t>25.97M</t>
  </si>
  <si>
    <t>27.24M</t>
  </si>
  <si>
    <t>29.35M</t>
  </si>
  <si>
    <t>32.1M</t>
  </si>
  <si>
    <t>25.25M</t>
  </si>
  <si>
    <t>25.07M</t>
  </si>
  <si>
    <t>26.21M</t>
  </si>
  <si>
    <t>27.93M</t>
  </si>
  <si>
    <t>29.82M</t>
  </si>
  <si>
    <t>30363</t>
  </si>
  <si>
    <t>54679</t>
  </si>
  <si>
    <t>44435</t>
  </si>
  <si>
    <t>20990</t>
  </si>
  <si>
    <t>1.95M</t>
  </si>
  <si>
    <t>840866</t>
  </si>
  <si>
    <t>983949</t>
  </si>
  <si>
    <t>2.28M</t>
  </si>
  <si>
    <t>-4.62%</t>
  </si>
  <si>
    <t>4.90%</t>
  </si>
  <si>
    <t>7.76%</t>
  </si>
  <si>
    <t>9.34%</t>
  </si>
  <si>
    <t>3.65M</t>
  </si>
  <si>
    <t>2.88M</t>
  </si>
  <si>
    <t>2.49M</t>
  </si>
  <si>
    <t>2.38M</t>
  </si>
  <si>
    <t>1.92M</t>
  </si>
  <si>
    <t>1.15M</t>
  </si>
  <si>
    <t>722450</t>
  </si>
  <si>
    <t>-24.17%</t>
  </si>
  <si>
    <t>-23.57%</t>
  </si>
  <si>
    <t>-21.17%</t>
  </si>
  <si>
    <t>25.16%</t>
  </si>
  <si>
    <t>21.19M</t>
  </si>
  <si>
    <t>23.59M</t>
  </si>
  <si>
    <t>26.48M</t>
  </si>
  <si>
    <t>28.5M</t>
  </si>
  <si>
    <t>1.25%</t>
  </si>
  <si>
    <t>11.32%</t>
  </si>
  <si>
    <t>12.23%</t>
  </si>
  <si>
    <t>7.63%</t>
  </si>
  <si>
    <t>3.78M</t>
  </si>
  <si>
    <t>-10.12%</t>
  </si>
  <si>
    <t>-40.40%</t>
  </si>
  <si>
    <t>-86.67%</t>
  </si>
  <si>
    <t>16.73M</t>
  </si>
  <si>
    <t>17.42M</t>
  </si>
  <si>
    <t>21.34M</t>
  </si>
  <si>
    <t>26.18M</t>
  </si>
  <si>
    <t>4.11%</t>
  </si>
  <si>
    <t>22.53%</t>
  </si>
  <si>
    <t>22.66%</t>
  </si>
  <si>
    <t>8.86%</t>
  </si>
  <si>
    <t>3.77M</t>
  </si>
  <si>
    <t>3.06M</t>
  </si>
  <si>
    <t>1.99M</t>
  </si>
  <si>
    <t>2.02M</t>
  </si>
  <si>
    <t>2.26M</t>
  </si>
  <si>
    <t>1.39M</t>
  </si>
  <si>
    <t>14.72M</t>
  </si>
  <si>
    <t>17.99M</t>
  </si>
  <si>
    <t>19.3M</t>
  </si>
  <si>
    <t>7.96M</t>
  </si>
  <si>
    <t>8.85M</t>
  </si>
  <si>
    <t>10.27M</t>
  </si>
  <si>
    <t>11.36M</t>
  </si>
  <si>
    <t>1.28M</t>
  </si>
  <si>
    <t>1.21M</t>
  </si>
  <si>
    <t>1.33M</t>
  </si>
  <si>
    <t>3.94M</t>
  </si>
  <si>
    <t>4.83M</t>
  </si>
  <si>
    <t>5.68M</t>
  </si>
  <si>
    <t>5.69M</t>
  </si>
  <si>
    <t>8.75M</t>
  </si>
  <si>
    <t>11.47M</t>
  </si>
  <si>
    <t>13.59M</t>
  </si>
  <si>
    <t>-5.77%</t>
  </si>
  <si>
    <t>29.99%</t>
  </si>
  <si>
    <t>31.08%</t>
  </si>
  <si>
    <t>18.52%</t>
  </si>
  <si>
    <t>(731,000)</t>
  </si>
  <si>
    <t>12.86M</t>
  </si>
  <si>
    <t>35.25%</t>
  </si>
  <si>
    <t>1.34M</t>
  </si>
  <si>
    <t>3.23M</t>
  </si>
  <si>
    <t>3.11M</t>
  </si>
  <si>
    <t>(494,733)</t>
  </si>
  <si>
    <t>568858</t>
  </si>
  <si>
    <t>515538</t>
  </si>
  <si>
    <t>(340,941)</t>
  </si>
  <si>
    <t>(8,751)</t>
  </si>
  <si>
    <t>5.05M</t>
  </si>
  <si>
    <t>4.82M</t>
  </si>
  <si>
    <t>8.58M</t>
  </si>
  <si>
    <t>9.76M</t>
  </si>
  <si>
    <t>145966</t>
  </si>
  <si>
    <t>107185</t>
  </si>
  <si>
    <t>45653</t>
  </si>
  <si>
    <t>164575</t>
  </si>
  <si>
    <t>194000</t>
  </si>
  <si>
    <t>4.9M</t>
  </si>
  <si>
    <t>5.8M</t>
  </si>
  <si>
    <t>9.57M</t>
  </si>
  <si>
    <t>23.03%</t>
  </si>
  <si>
    <t>45.08%</t>
  </si>
  <si>
    <t>13.67%</t>
  </si>
  <si>
    <t>26.22%</t>
  </si>
  <si>
    <t>127500</t>
  </si>
  <si>
    <t>510000</t>
  </si>
  <si>
    <t>487000</t>
  </si>
  <si>
    <t>7.91M</t>
  </si>
  <si>
    <t>1.88</t>
  </si>
  <si>
    <t>2.40</t>
  </si>
  <si>
    <t>2.77</t>
  </si>
  <si>
    <t>-4.08%</t>
  </si>
  <si>
    <t>-3.19%</t>
  </si>
  <si>
    <t>31.87%</t>
  </si>
  <si>
    <t>15.42%</t>
  </si>
  <si>
    <t>2.5M</t>
  </si>
  <si>
    <t>2.25</t>
  </si>
  <si>
    <t>-4.26%</t>
  </si>
  <si>
    <t>25.00%</t>
  </si>
  <si>
    <t>14.22%</t>
  </si>
  <si>
    <t>3.72M</t>
  </si>
  <si>
    <t>6.24M</t>
  </si>
  <si>
    <t>6.92M</t>
  </si>
  <si>
    <t>7.76M</t>
  </si>
  <si>
    <t>-26.71%</t>
  </si>
  <si>
    <t>10.93%</t>
  </si>
  <si>
    <t>12.02%</t>
  </si>
  <si>
    <t>97.3M</t>
  </si>
  <si>
    <t>43M</t>
  </si>
  <si>
    <t>52.65M</t>
  </si>
  <si>
    <t>84.73M</t>
  </si>
  <si>
    <t>110.75M</t>
  </si>
  <si>
    <t>2000</t>
  </si>
  <si>
    <t>16.05M</t>
  </si>
  <si>
    <t>7.93M</t>
  </si>
  <si>
    <t>29.17M</t>
  </si>
  <si>
    <t>12.18M</t>
  </si>
  <si>
    <t>12.22M</t>
  </si>
  <si>
    <t>24.14M</t>
  </si>
  <si>
    <t>8.11M</t>
  </si>
  <si>
    <t>8.96M</t>
  </si>
  <si>
    <t>12.16M</t>
  </si>
  <si>
    <t>14.5M</t>
  </si>
  <si>
    <t>816945</t>
  </si>
  <si>
    <t>634000</t>
  </si>
  <si>
    <t>10.02M</t>
  </si>
  <si>
    <t>135000</t>
  </si>
  <si>
    <t>78.49M</t>
  </si>
  <si>
    <t>4.51M</t>
  </si>
  <si>
    <t>14.29M</t>
  </si>
  <si>
    <t>59.4M</t>
  </si>
  <si>
    <t>63.41M</t>
  </si>
  <si>
    <t>-55.81%</t>
  </si>
  <si>
    <t>22.44%</t>
  </si>
  <si>
    <t>60.94%</t>
  </si>
  <si>
    <t>30.70%</t>
  </si>
  <si>
    <t>457.66M</t>
  </si>
  <si>
    <t>470.27M</t>
  </si>
  <si>
    <t>509.48M</t>
  </si>
  <si>
    <t>535.27M</t>
  </si>
  <si>
    <t>584.09M</t>
  </si>
  <si>
    <t>465.82M</t>
  </si>
  <si>
    <t>478.45M</t>
  </si>
  <si>
    <t>518.2M</t>
  </si>
  <si>
    <t>544.05M</t>
  </si>
  <si>
    <t>591.64M</t>
  </si>
  <si>
    <t>25.11M</t>
  </si>
  <si>
    <t>25.9M</t>
  </si>
  <si>
    <t>28.16M</t>
  </si>
  <si>
    <t>27.95M</t>
  </si>
  <si>
    <t>120.38M</t>
  </si>
  <si>
    <t>89.31M</t>
  </si>
  <si>
    <t>115.99M</t>
  </si>
  <si>
    <t>138.31M</t>
  </si>
  <si>
    <t>151.72M</t>
  </si>
  <si>
    <t>148.44M</t>
  </si>
  <si>
    <t>351.4M</t>
  </si>
  <si>
    <t>336.56M</t>
  </si>
  <si>
    <t>351.73M</t>
  </si>
  <si>
    <t>364.38M</t>
  </si>
  <si>
    <t>322.82M</t>
  </si>
  <si>
    <t>(8.15M)</t>
  </si>
  <si>
    <t>(8.18M)</t>
  </si>
  <si>
    <t>(8.72M)</t>
  </si>
  <si>
    <t>(8.78M)</t>
  </si>
  <si>
    <t>8.34%</t>
  </si>
  <si>
    <t>5.06%</t>
  </si>
  <si>
    <t>9.12%</t>
  </si>
  <si>
    <t>6.53M</t>
  </si>
  <si>
    <t>6.46M</t>
  </si>
  <si>
    <t>7.54M</t>
  </si>
  <si>
    <t>21.07M</t>
  </si>
  <si>
    <t>22.54M</t>
  </si>
  <si>
    <t>24.48M</t>
  </si>
  <si>
    <t>27.05M</t>
  </si>
  <si>
    <t>26.27M</t>
  </si>
  <si>
    <t>18.4M</t>
  </si>
  <si>
    <t>21.81M</t>
  </si>
  <si>
    <t>24.38M</t>
  </si>
  <si>
    <t>23.6M</t>
  </si>
  <si>
    <t>1.5M</t>
  </si>
  <si>
    <t>1.71M</t>
  </si>
  <si>
    <t>1.79M</t>
  </si>
  <si>
    <t>599.92M</t>
  </si>
  <si>
    <t>555.95M</t>
  </si>
  <si>
    <t>608.87M</t>
  </si>
  <si>
    <t>665.36M</t>
  </si>
  <si>
    <t>748.38M</t>
  </si>
  <si>
    <t>-7.33%</t>
  </si>
  <si>
    <t>9.52%</t>
  </si>
  <si>
    <t>12.48%</t>
  </si>
  <si>
    <t>1.35%</t>
  </si>
  <si>
    <t>453.8M</t>
  </si>
  <si>
    <t>464.15M</t>
  </si>
  <si>
    <t>491.5M</t>
  </si>
  <si>
    <t>494.67M</t>
  </si>
  <si>
    <t>537.09M</t>
  </si>
  <si>
    <t>84.75M</t>
  </si>
  <si>
    <t>184.96M</t>
  </si>
  <si>
    <t>205.89M</t>
  </si>
  <si>
    <t>134.79M</t>
  </si>
  <si>
    <t>146.62M</t>
  </si>
  <si>
    <t>369.05M</t>
  </si>
  <si>
    <t>279.19M</t>
  </si>
  <si>
    <t>285.61M</t>
  </si>
  <si>
    <t>359.88M</t>
  </si>
  <si>
    <t>390.47M</t>
  </si>
  <si>
    <t>2.28%</t>
  </si>
  <si>
    <t>5.89%</t>
  </si>
  <si>
    <t>0.64%</t>
  </si>
  <si>
    <t>8.57%</t>
  </si>
  <si>
    <t>82.5M</t>
  </si>
  <si>
    <t>73.11M</t>
  </si>
  <si>
    <t>104.24M</t>
  </si>
  <si>
    <t>34.6M</t>
  </si>
  <si>
    <t>14.92M</t>
  </si>
  <si>
    <t>14.86M</t>
  </si>
  <si>
    <t>3.93M</t>
  </si>
  <si>
    <t>3.32M</t>
  </si>
  <si>
    <t>3.42M</t>
  </si>
  <si>
    <t>14.36M</t>
  </si>
  <si>
    <t>24.95M</t>
  </si>
  <si>
    <t>40M</t>
  </si>
  <si>
    <t>47.91M</t>
  </si>
  <si>
    <t>10.19M</t>
  </si>
  <si>
    <t>9.38M</t>
  </si>
  <si>
    <t>44.23M</t>
  </si>
  <si>
    <t>60.92M</t>
  </si>
  <si>
    <t>-78.73%</t>
  </si>
  <si>
    <t>-8.01%</t>
  </si>
  <si>
    <t>371.80%</t>
  </si>
  <si>
    <t>37.72%</t>
  </si>
  <si>
    <t>13.75%</t>
  </si>
  <si>
    <t>3.98%</t>
  </si>
  <si>
    <t>10.99%</t>
  </si>
  <si>
    <t>13.93%</t>
  </si>
  <si>
    <t>11.77M</t>
  </si>
  <si>
    <t>14.62M</t>
  </si>
  <si>
    <t>16.89M</t>
  </si>
  <si>
    <t>550.54M</t>
  </si>
  <si>
    <t>501.81M</t>
  </si>
  <si>
    <t>531.07M</t>
  </si>
  <si>
    <t>582.41M</t>
  </si>
  <si>
    <t>661.69M</t>
  </si>
  <si>
    <t>9.43M</t>
  </si>
  <si>
    <t>7.61M</t>
  </si>
  <si>
    <t>49.02M</t>
  </si>
  <si>
    <t>53.72M</t>
  </si>
  <si>
    <t>67.95M</t>
  </si>
  <si>
    <t>72.95M</t>
  </si>
  <si>
    <t>78.38M</t>
  </si>
  <si>
    <t>12.5M</t>
  </si>
  <si>
    <t>12.56M</t>
  </si>
  <si>
    <t>16.46M</t>
  </si>
  <si>
    <t>16.43M</t>
  </si>
  <si>
    <t>16.35M</t>
  </si>
  <si>
    <t>11.26M</t>
  </si>
  <si>
    <t>11.15M</t>
  </si>
  <si>
    <t>10.68M</t>
  </si>
  <si>
    <t>38.93M</t>
  </si>
  <si>
    <t>42.09M</t>
  </si>
  <si>
    <t>42.55M</t>
  </si>
  <si>
    <t>48.06M</t>
  </si>
  <si>
    <t>54.51M</t>
  </si>
  <si>
    <t>(2.68M)</t>
  </si>
  <si>
    <t>6000</t>
  </si>
  <si>
    <t>(924,833)</t>
  </si>
  <si>
    <t>(2.33M)</t>
  </si>
  <si>
    <t>(3.17M)</t>
  </si>
  <si>
    <t>8.17%</t>
  </si>
  <si>
    <t>9.66%</t>
  </si>
  <si>
    <t>11.16%</t>
  </si>
  <si>
    <t>10.96%</t>
  </si>
  <si>
    <t>10.47%</t>
  </si>
  <si>
    <t>77.37M</t>
  </si>
  <si>
    <t>82.38M</t>
  </si>
  <si>
    <t>85.99M</t>
  </si>
  <si>
    <t>12.71%</t>
  </si>
  <si>
    <t>11.37%</t>
  </si>
  <si>
    <t>362131</t>
  </si>
  <si>
    <t>418228</t>
  </si>
  <si>
    <t>426365</t>
  </si>
  <si>
    <t>572680</t>
  </si>
  <si>
    <t>693000</t>
  </si>
  <si>
    <t>49.38M</t>
  </si>
  <si>
    <t>54.14M</t>
  </si>
  <si>
    <t>77.8M</t>
  </si>
  <si>
    <t>82.95M</t>
  </si>
  <si>
    <t>86.68M</t>
  </si>
  <si>
    <t>(565,898)</t>
  </si>
  <si>
    <t>(661,621)</t>
  </si>
  <si>
    <t>(545,313)</t>
  </si>
  <si>
    <t>(1.79M)</t>
  </si>
  <si>
    <t>(19.45M)</t>
  </si>
  <si>
    <t>16.51M</t>
  </si>
  <si>
    <t>(3.11M)</t>
  </si>
  <si>
    <t>(14.32M)</t>
  </si>
  <si>
    <t>(17.95M)</t>
  </si>
  <si>
    <t>(31.09M)</t>
  </si>
  <si>
    <t>(12.08M)</t>
  </si>
  <si>
    <t>(12.04M)</t>
  </si>
  <si>
    <t>(47.16M)</t>
  </si>
  <si>
    <t>22.78M</t>
  </si>
  <si>
    <t>28.59M</t>
  </si>
  <si>
    <t>32.84M</t>
  </si>
  <si>
    <t>(19.47M)</t>
  </si>
  <si>
    <t>(17.15M)</t>
  </si>
  <si>
    <t>(53.39M)</t>
  </si>
  <si>
    <t>(70.32M)</t>
  </si>
  <si>
    <t>(57.87M)</t>
  </si>
  <si>
    <t>65.04M</t>
  </si>
  <si>
    <t>(4.06M)</t>
  </si>
  <si>
    <t>(19.27M)</t>
  </si>
  <si>
    <t>27.78M</t>
  </si>
  <si>
    <t>(37.43M)</t>
  </si>
  <si>
    <t>(75.22M)</t>
  </si>
  <si>
    <t>(72.16M)</t>
  </si>
  <si>
    <t>244.19%</t>
  </si>
  <si>
    <t>-234.73%</t>
  </si>
  <si>
    <t>-100.98%</t>
  </si>
  <si>
    <t>4.06%</t>
  </si>
  <si>
    <t>-70.77%</t>
  </si>
  <si>
    <t>106.98%</t>
  </si>
  <si>
    <t>-137.40%</t>
  </si>
  <si>
    <t>-256.26%</t>
  </si>
  <si>
    <t>-224.84%</t>
  </si>
  <si>
    <t>(2.23M)</t>
  </si>
  <si>
    <t>(3.12M)</t>
  </si>
  <si>
    <t>-6.77%</t>
  </si>
  <si>
    <t>-30.84%</t>
  </si>
  <si>
    <t>-30.61%</t>
  </si>
  <si>
    <t>-6.86%</t>
  </si>
  <si>
    <t>1.84M</t>
  </si>
  <si>
    <t>5.51M</t>
  </si>
  <si>
    <t>34.42M</t>
  </si>
  <si>
    <t>19.69M</t>
  </si>
  <si>
    <t>15.87M</t>
  </si>
  <si>
    <t>27.36M</t>
  </si>
  <si>
    <t>37.59M</t>
  </si>
  <si>
    <t>42.42M</t>
  </si>
  <si>
    <t>105416</t>
  </si>
  <si>
    <t>213429</t>
  </si>
  <si>
    <t>18.89M</t>
  </si>
  <si>
    <t>(142,701)</t>
  </si>
  <si>
    <t>(2.36M)</t>
  </si>
  <si>
    <t>(289,119)</t>
  </si>
  <si>
    <t>(2.54M)</t>
  </si>
  <si>
    <t>146418</t>
  </si>
  <si>
    <t>183000</t>
  </si>
  <si>
    <t>6.67M</t>
  </si>
  <si>
    <t>(57.39M)</t>
  </si>
  <si>
    <t>48.88M</t>
  </si>
  <si>
    <t>31.12M</t>
  </si>
  <si>
    <t>16.06M</t>
  </si>
  <si>
    <t>(31.17M)</t>
  </si>
  <si>
    <t>10.94M</t>
  </si>
  <si>
    <t>15.05M</t>
  </si>
  <si>
    <t>(9.39M)</t>
  </si>
  <si>
    <t>(26.21M)</t>
  </si>
  <si>
    <t>(9.22M)</t>
  </si>
  <si>
    <t>38.29M</t>
  </si>
  <si>
    <t>16.08M</t>
  </si>
  <si>
    <t>(19.22M)</t>
  </si>
  <si>
    <t>(3.92M)</t>
  </si>
  <si>
    <t>23.02M</t>
  </si>
  <si>
    <t>(48.53M)</t>
  </si>
  <si>
    <t>45.72M</t>
  </si>
  <si>
    <t>48.99M</t>
  </si>
  <si>
    <t>68.07M</t>
  </si>
  <si>
    <t>-310.78%</t>
  </si>
  <si>
    <t>194.22%</t>
  </si>
  <si>
    <t>38.94%</t>
  </si>
  <si>
    <t>84.56%</t>
  </si>
  <si>
    <t>-186.89%</t>
  </si>
  <si>
    <t>167.86%</t>
  </si>
  <si>
    <t>166.90%</t>
  </si>
  <si>
    <t>212.08%</t>
  </si>
  <si>
    <t>(1.03M)</t>
  </si>
  <si>
    <t>(2.45M)</t>
  </si>
  <si>
    <t>16.66M</t>
  </si>
  <si>
    <t>(14.68M)</t>
  </si>
  <si>
    <t>7.84M</t>
  </si>
  <si>
    <t>(5.36M)</t>
  </si>
  <si>
    <t>17.64M</t>
  </si>
  <si>
    <t>7.81M</t>
  </si>
  <si>
    <t>8.4M</t>
  </si>
  <si>
    <t>429.28%</t>
  </si>
  <si>
    <t>-55.69%</t>
  </si>
  <si>
    <t>24.81%</t>
  </si>
  <si>
    <t>-13.84%</t>
  </si>
  <si>
    <t>5.46%</t>
  </si>
  <si>
    <t>Fonciere des Regions (FDR.PA)</t>
  </si>
  <si>
    <t>84.70</t>
  </si>
  <si>
    <t>84.20</t>
  </si>
  <si>
    <t>84.54</t>
  </si>
  <si>
    <t>78.00 x 5000</t>
  </si>
  <si>
    <t>80.65 x 13000</t>
  </si>
  <si>
    <t>84.19 - 84.77</t>
  </si>
  <si>
    <t>73.79 - 87.48</t>
  </si>
  <si>
    <t>104555</t>
  </si>
  <si>
    <t>113081</t>
  </si>
  <si>
    <t>6.25B</t>
  </si>
  <si>
    <t>7.82</t>
  </si>
  <si>
    <t>10.84</t>
  </si>
  <si>
    <t>85.45</t>
  </si>
  <si>
    <t>598.85M</t>
  </si>
  <si>
    <t>628.4M</t>
  </si>
  <si>
    <t>533M</t>
  </si>
  <si>
    <t>563M</t>
  </si>
  <si>
    <t>629M</t>
  </si>
  <si>
    <t>666M</t>
  </si>
  <si>
    <t>574M</t>
  </si>
  <si>
    <t>4.30%</t>
  </si>
  <si>
    <t>FDR.PA</t>
  </si>
  <si>
    <t>15.60</t>
  </si>
  <si>
    <t>5.28</t>
  </si>
  <si>
    <t>6.45</t>
  </si>
  <si>
    <t>80.84%</t>
  </si>
  <si>
    <t>75.68%</t>
  </si>
  <si>
    <t>2.39%</t>
  </si>
  <si>
    <t>13.87%</t>
  </si>
  <si>
    <t>968.31M</t>
  </si>
  <si>
    <t>14.32</t>
  </si>
  <si>
    <t>-8.80%</t>
  </si>
  <si>
    <t>761M</t>
  </si>
  <si>
    <t>741.39M</t>
  </si>
  <si>
    <t>786.97M</t>
  </si>
  <si>
    <t>79.80%</t>
  </si>
  <si>
    <t>1.08B</t>
  </si>
  <si>
    <t>15.77</t>
  </si>
  <si>
    <t>10.17B</t>
  </si>
  <si>
    <t>120.05</t>
  </si>
  <si>
    <t>77.22</t>
  </si>
  <si>
    <t>683.84M</t>
  </si>
  <si>
    <t>32.03M</t>
  </si>
  <si>
    <t>2.18%</t>
  </si>
  <si>
    <t>87.48</t>
  </si>
  <si>
    <t>73.79</t>
  </si>
  <si>
    <t>82.89</t>
  </si>
  <si>
    <t>80.43</t>
  </si>
  <si>
    <t>113.08k</t>
  </si>
  <si>
    <t>118.86k</t>
  </si>
  <si>
    <t>4.40</t>
  </si>
  <si>
    <t>5.23%</t>
  </si>
  <si>
    <t>5/1</t>
  </si>
  <si>
    <t>Jan 5, 2004</t>
  </si>
  <si>
    <t>Mr. Christophe Joseph Kullmann</t>
  </si>
  <si>
    <t>Chief Exec. Officer, Gen. Mang. and Director</t>
  </si>
  <si>
    <t>Mr. Olivier Francois Joseph Est\xe8ve</t>
  </si>
  <si>
    <t>Deputy Gen. Mang.</t>
  </si>
  <si>
    <t>Mr. Tugdual Millet</t>
  </si>
  <si>
    <t>Mr. Yves Marque</t>
  </si>
  <si>
    <t>Chief Operating Officer, Compliance Officer and Sec. of the Board</t>
  </si>
  <si>
    <t>Mr. Paul Arkwright CFA</t>
  </si>
  <si>
    <t>Corp. Fin. &amp; Investor Relations Mang.</t>
  </si>
  <si>
    <t>GATX Corporation (GATX)</t>
  </si>
  <si>
    <t>63.08</t>
  </si>
  <si>
    <t>61.80</t>
  </si>
  <si>
    <t>63.64</t>
  </si>
  <si>
    <t>59.30 x 100</t>
  </si>
  <si>
    <t>64.10 x 200</t>
  </si>
  <si>
    <t>62.89 - 65.26</t>
  </si>
  <si>
    <t>40.66 - 66.30</t>
  </si>
  <si>
    <t>353228</t>
  </si>
  <si>
    <t>268973</t>
  </si>
  <si>
    <t>2.47B</t>
  </si>
  <si>
    <t>10.39</t>
  </si>
  <si>
    <t>6.07</t>
  </si>
  <si>
    <t>1.68 (2.72%)</t>
  </si>
  <si>
    <t>2017-06-13</t>
  </si>
  <si>
    <t>63.25</t>
  </si>
  <si>
    <t>352.75M</t>
  </si>
  <si>
    <t>354.03M</t>
  </si>
  <si>
    <t>1.37B</t>
  </si>
  <si>
    <t>345M</t>
  </si>
  <si>
    <t>365.8M</t>
  </si>
  <si>
    <t>368M</t>
  </si>
  <si>
    <t>358.9M</t>
  </si>
  <si>
    <t>362.9M</t>
  </si>
  <si>
    <t>1.42B</t>
  </si>
  <si>
    <t>-1.70%</t>
  </si>
  <si>
    <t>-2.40%</t>
  </si>
  <si>
    <t>-1.60%</t>
  </si>
  <si>
    <t>1.49</t>
  </si>
  <si>
    <t>1.5</t>
  </si>
  <si>
    <t>21.10%</t>
  </si>
  <si>
    <t>13.60%</t>
  </si>
  <si>
    <t>29.70%</t>
  </si>
  <si>
    <t>GATX</t>
  </si>
  <si>
    <t>-25.50%</t>
  </si>
  <si>
    <t>-27.30%</t>
  </si>
  <si>
    <t>-21.10%</t>
  </si>
  <si>
    <t>-8.10%</t>
  </si>
  <si>
    <t>19.85%</t>
  </si>
  <si>
    <t>15.09</t>
  </si>
  <si>
    <t>1.78</t>
  </si>
  <si>
    <t>17.52%</t>
  </si>
  <si>
    <t>24.89%</t>
  </si>
  <si>
    <t>3.08%</t>
  </si>
  <si>
    <t>18.24%</t>
  </si>
  <si>
    <t>35.00</t>
  </si>
  <si>
    <t>-5.50%</t>
  </si>
  <si>
    <t>883M</t>
  </si>
  <si>
    <t>661.4M</t>
  </si>
  <si>
    <t>245.3M</t>
  </si>
  <si>
    <t>-17.00%</t>
  </si>
  <si>
    <t>155.2M</t>
  </si>
  <si>
    <t>3.97</t>
  </si>
  <si>
    <t>4.27B</t>
  </si>
  <si>
    <t>308.07</t>
  </si>
  <si>
    <t>2.49</t>
  </si>
  <si>
    <t>35.43</t>
  </si>
  <si>
    <t>598.2M</t>
  </si>
  <si>
    <t>-195.09M</t>
  </si>
  <si>
    <t>66.30</t>
  </si>
  <si>
    <t>40.66</t>
  </si>
  <si>
    <t>62.89</t>
  </si>
  <si>
    <t>60.28</t>
  </si>
  <si>
    <t>268.97k</t>
  </si>
  <si>
    <t>188.57k</t>
  </si>
  <si>
    <t>39.1M</t>
  </si>
  <si>
    <t>38.62M</t>
  </si>
  <si>
    <t>6.16%</t>
  </si>
  <si>
    <t>105.30%</t>
  </si>
  <si>
    <t>45.11</t>
  </si>
  <si>
    <t>59.85%</t>
  </si>
  <si>
    <t>2.72%</t>
  </si>
  <si>
    <t>2.68</t>
  </si>
  <si>
    <t>26.69%</t>
  </si>
  <si>
    <t>Jun 30, 2017</t>
  </si>
  <si>
    <t>Jun 13, 2017</t>
  </si>
  <si>
    <t>Jun 2, 1998</t>
  </si>
  <si>
    <t>Mr. Brian A. Kenney</t>
  </si>
  <si>
    <t>Mr. Robert C. Lyons</t>
  </si>
  <si>
    <t>942.24k</t>
  </si>
  <si>
    <t>341.88k</t>
  </si>
  <si>
    <t>Ms. Deborah A. Golden</t>
  </si>
  <si>
    <t>Exec. VP, Gen. Counsel and Corp. Sec.</t>
  </si>
  <si>
    <t>725.89k</t>
  </si>
  <si>
    <t>207.2k</t>
  </si>
  <si>
    <t>Mr. James F. Earl</t>
  </si>
  <si>
    <t>Exec. VP and Pres of Rail International</t>
  </si>
  <si>
    <t>1.11M</t>
  </si>
  <si>
    <t>Mr. Thomas A. Ellman</t>
  </si>
  <si>
    <t>Exec. VP and Pres of Rail North America</t>
  </si>
  <si>
    <t>768.87k</t>
  </si>
  <si>
    <t>115.4k</t>
  </si>
  <si>
    <t>6.26%</t>
  </si>
  <si>
    <t>-0.08%</t>
  </si>
  <si>
    <t>-2.18%</t>
  </si>
  <si>
    <t>821.1M</t>
  </si>
  <si>
    <t>869.7M</t>
  </si>
  <si>
    <t>913.8M</t>
  </si>
  <si>
    <t>859.4M</t>
  </si>
  <si>
    <t>831.4M</t>
  </si>
  <si>
    <t>571.7M</t>
  </si>
  <si>
    <t>601.9M</t>
  </si>
  <si>
    <t>640.3M</t>
  </si>
  <si>
    <t>568.9M</t>
  </si>
  <si>
    <t>521.2M</t>
  </si>
  <si>
    <t>249.4M</t>
  </si>
  <si>
    <t>267.8M</t>
  </si>
  <si>
    <t>273.5M</t>
  </si>
  <si>
    <t>290.5M</t>
  </si>
  <si>
    <t>310.2M</t>
  </si>
  <si>
    <t>-5.95%</t>
  </si>
  <si>
    <t>-3.26%</t>
  </si>
  <si>
    <t>422.1M</t>
  </si>
  <si>
    <t>451.3M</t>
  </si>
  <si>
    <t>537.2M</t>
  </si>
  <si>
    <t>590.5M</t>
  </si>
  <si>
    <t>586.9M</t>
  </si>
  <si>
    <t>19.03%</t>
  </si>
  <si>
    <t>9.92%</t>
  </si>
  <si>
    <t>-0.61%</t>
  </si>
  <si>
    <t>41.38%</t>
  </si>
  <si>
    <t>160.2M</t>
  </si>
  <si>
    <t>178.3M</t>
  </si>
  <si>
    <t>189.2M</t>
  </si>
  <si>
    <t>192.4M</t>
  </si>
  <si>
    <t>174.7M</t>
  </si>
  <si>
    <t>11.30%</t>
  </si>
  <si>
    <t>6.11%</t>
  </si>
  <si>
    <t>1.69%</t>
  </si>
  <si>
    <t>-9.20%</t>
  </si>
  <si>
    <t>24.2M</t>
  </si>
  <si>
    <t>26.1M</t>
  </si>
  <si>
    <t>28.9M</t>
  </si>
  <si>
    <t>38.4M</t>
  </si>
  <si>
    <t>43.8M</t>
  </si>
  <si>
    <t>(1.1M)</t>
  </si>
  <si>
    <t>(5.4M)</t>
  </si>
  <si>
    <t>27M</t>
  </si>
  <si>
    <t>36.7M</t>
  </si>
  <si>
    <t>248.3M</t>
  </si>
  <si>
    <t>248M</t>
  </si>
  <si>
    <t>324.5M</t>
  </si>
  <si>
    <t>332.7M</t>
  </si>
  <si>
    <t>331.7M</t>
  </si>
  <si>
    <t>71.3M</t>
  </si>
  <si>
    <t>87.6M</t>
  </si>
  <si>
    <t>55.5M</t>
  </si>
  <si>
    <t>87.9M</t>
  </si>
  <si>
    <t>114.1M</t>
  </si>
  <si>
    <t>175.8M</t>
  </si>
  <si>
    <t>176.6M</t>
  </si>
  <si>
    <t>149.7M</t>
  </si>
  <si>
    <t>151.4M</t>
  </si>
  <si>
    <t>142.3M</t>
  </si>
  <si>
    <t>0.46%</t>
  </si>
  <si>
    <t>-15.23%</t>
  </si>
  <si>
    <t>1.14%</t>
  </si>
  <si>
    <t>-6.01%</t>
  </si>
  <si>
    <t>143.8M</t>
  </si>
  <si>
    <t>159M</t>
  </si>
  <si>
    <t>231.2M</t>
  </si>
  <si>
    <t>270.3M</t>
  </si>
  <si>
    <t>305.4M</t>
  </si>
  <si>
    <t>10.57%</t>
  </si>
  <si>
    <t>45.41%</t>
  </si>
  <si>
    <t>16.91%</t>
  </si>
  <si>
    <t>21.53%</t>
  </si>
  <si>
    <t>65.5M</t>
  </si>
  <si>
    <t>75.7M</t>
  </si>
  <si>
    <t>110.9M</t>
  </si>
  <si>
    <t>95.7M</t>
  </si>
  <si>
    <t>6M</t>
  </si>
  <si>
    <t>8M</t>
  </si>
  <si>
    <t>13M</t>
  </si>
  <si>
    <t>15.3M</t>
  </si>
  <si>
    <t>16.9M</t>
  </si>
  <si>
    <t>12.9M</t>
  </si>
  <si>
    <t>41.9M</t>
  </si>
  <si>
    <t>50.6M</t>
  </si>
  <si>
    <t>78.4M</t>
  </si>
  <si>
    <t>66.3M</t>
  </si>
  <si>
    <t>11.7M</t>
  </si>
  <si>
    <t>11.8M</t>
  </si>
  <si>
    <t>19.6M</t>
  </si>
  <si>
    <t>75.8M</t>
  </si>
  <si>
    <t>49.5M</t>
  </si>
  <si>
    <t>45.9M</t>
  </si>
  <si>
    <t>47.4M</t>
  </si>
  <si>
    <t>137.3M</t>
  </si>
  <si>
    <t>169.3M</t>
  </si>
  <si>
    <t>205.3M</t>
  </si>
  <si>
    <t>257.1M</t>
  </si>
  <si>
    <t>23.31%</t>
  </si>
  <si>
    <t>21.09%</t>
  </si>
  <si>
    <t>0.15%</t>
  </si>
  <si>
    <t>25.23%</t>
  </si>
  <si>
    <t>18.13%</t>
  </si>
  <si>
    <t>3.65</t>
  </si>
  <si>
    <t>4.76</t>
  </si>
  <si>
    <t>6.35</t>
  </si>
  <si>
    <t>24.53%</t>
  </si>
  <si>
    <t>24.86%</t>
  </si>
  <si>
    <t>4.49%</t>
  </si>
  <si>
    <t>33.40%</t>
  </si>
  <si>
    <t>46.8M</t>
  </si>
  <si>
    <t>45M</t>
  </si>
  <si>
    <t>43.1M</t>
  </si>
  <si>
    <t>40.5M</t>
  </si>
  <si>
    <t>2.88</t>
  </si>
  <si>
    <t>3.59</t>
  </si>
  <si>
    <t>4.48</t>
  </si>
  <si>
    <t>4.69</t>
  </si>
  <si>
    <t>24.65%</t>
  </si>
  <si>
    <t>24.79%</t>
  </si>
  <si>
    <t>4.69%</t>
  </si>
  <si>
    <t>34.12%</t>
  </si>
  <si>
    <t>47.6M</t>
  </si>
  <si>
    <t>47.1M</t>
  </si>
  <si>
    <t>45.8M</t>
  </si>
  <si>
    <t>40.9M</t>
  </si>
  <si>
    <t>487.1M</t>
  </si>
  <si>
    <t>514.7M</t>
  </si>
  <si>
    <t>592.6M</t>
  </si>
  <si>
    <t>650.2M</t>
  </si>
  <si>
    <t>678.6M</t>
  </si>
  <si>
    <t>5.67%</t>
  </si>
  <si>
    <t>15.14%</t>
  </si>
  <si>
    <t>9.72%</t>
  </si>
  <si>
    <t>4.37%</t>
  </si>
  <si>
    <t>47.85%</t>
  </si>
  <si>
    <t>263.9M</t>
  </si>
  <si>
    <t>400M</t>
  </si>
  <si>
    <t>224.4M</t>
  </si>
  <si>
    <t>219.7M</t>
  </si>
  <si>
    <t>311.1M</t>
  </si>
  <si>
    <t>51.57%</t>
  </si>
  <si>
    <t>-43.90%</t>
  </si>
  <si>
    <t>-2.09%</t>
  </si>
  <si>
    <t>41.60%</t>
  </si>
  <si>
    <t>4.36%</t>
  </si>
  <si>
    <t>3.17%</t>
  </si>
  <si>
    <t>3.13%</t>
  </si>
  <si>
    <t>4.38%</t>
  </si>
  <si>
    <t>356.7M</t>
  </si>
  <si>
    <t>404.9M</t>
  </si>
  <si>
    <t>352.3M</t>
  </si>
  <si>
    <t>235.5M</t>
  </si>
  <si>
    <t>227.5M</t>
  </si>
  <si>
    <t>226.7M</t>
  </si>
  <si>
    <t>233.6M</t>
  </si>
  <si>
    <t>361.3M</t>
  </si>
  <si>
    <t>410.1M</t>
  </si>
  <si>
    <t>358M</t>
  </si>
  <si>
    <t>237M</t>
  </si>
  <si>
    <t>239.7M</t>
  </si>
  <si>
    <t>(4.6M)</t>
  </si>
  <si>
    <t>(5.7M)</t>
  </si>
  <si>
    <t>(10.3M)</t>
  </si>
  <si>
    <t>(6.1M)</t>
  </si>
  <si>
    <t>8.8M</t>
  </si>
  <si>
    <t>13.51%</t>
  </si>
  <si>
    <t>-12.99%</t>
  </si>
  <si>
    <t>-33.15%</t>
  </si>
  <si>
    <t>3.49</t>
  </si>
  <si>
    <t>3.26</t>
  </si>
  <si>
    <t>4.12</t>
  </si>
  <si>
    <t>6.16</t>
  </si>
  <si>
    <t>6.23</t>
  </si>
  <si>
    <t>52M</t>
  </si>
  <si>
    <t>55.2M</t>
  </si>
  <si>
    <t>620.6M</t>
  </si>
  <si>
    <t>804.9M</t>
  </si>
  <si>
    <t>628.7M</t>
  </si>
  <si>
    <t>510.4M</t>
  </si>
  <si>
    <t>538.6M</t>
  </si>
  <si>
    <t>4.69B</t>
  </si>
  <si>
    <t>5.11B</t>
  </si>
  <si>
    <t>5.72B</t>
  </si>
  <si>
    <t>5.73B</t>
  </si>
  <si>
    <t>5.83B</t>
  </si>
  <si>
    <t>6.89B</t>
  </si>
  <si>
    <t>7.43B</t>
  </si>
  <si>
    <t>8.18B</t>
  </si>
  <si>
    <t>8.24B</t>
  </si>
  <si>
    <t>8.47B</t>
  </si>
  <si>
    <t>2.32B</t>
  </si>
  <si>
    <t>2.46B</t>
  </si>
  <si>
    <t>2.51B</t>
  </si>
  <si>
    <t>2.64B</t>
  </si>
  <si>
    <t>518.7M</t>
  </si>
  <si>
    <t>367.2M</t>
  </si>
  <si>
    <t>375.2M</t>
  </si>
  <si>
    <t>365.4M</t>
  </si>
  <si>
    <t>403.4M</t>
  </si>
  <si>
    <t>16.7M</t>
  </si>
  <si>
    <t>18.6M</t>
  </si>
  <si>
    <t>6.2M</t>
  </si>
  <si>
    <t>91.7M</t>
  </si>
  <si>
    <t>94.6M</t>
  </si>
  <si>
    <t>86.1M</t>
  </si>
  <si>
    <t>79.7M</t>
  </si>
  <si>
    <t>78M</t>
  </si>
  <si>
    <t>134.2M</t>
  </si>
  <si>
    <t>177.7M</t>
  </si>
  <si>
    <t>125.4M</t>
  </si>
  <si>
    <t>208.5M</t>
  </si>
  <si>
    <t>246.6M</t>
  </si>
  <si>
    <t>109.9M</t>
  </si>
  <si>
    <t>113.8M</t>
  </si>
  <si>
    <t>91.4M</t>
  </si>
  <si>
    <t>190.1M</t>
  </si>
  <si>
    <t>225.9M</t>
  </si>
  <si>
    <t>6.06B</t>
  </si>
  <si>
    <t>6.55B</t>
  </si>
  <si>
    <t>7.07B</t>
  </si>
  <si>
    <t>7.01B</t>
  </si>
  <si>
    <t>7.11B</t>
  </si>
  <si>
    <t>8.16%</t>
  </si>
  <si>
    <t>8.01%</t>
  </si>
  <si>
    <t>-0.85%</t>
  </si>
  <si>
    <t>1.30%</t>
  </si>
  <si>
    <t>762.4M</t>
  </si>
  <si>
    <t>460.5M</t>
  </si>
  <si>
    <t>81.1M</t>
  </si>
  <si>
    <t>569.5M</t>
  </si>
  <si>
    <t>303.8M</t>
  </si>
  <si>
    <t>72.1M</t>
  </si>
  <si>
    <t>14.3M</t>
  </si>
  <si>
    <t>555.2M</t>
  </si>
  <si>
    <t>300M</t>
  </si>
  <si>
    <t>159.6M</t>
  </si>
  <si>
    <t>165.9M</t>
  </si>
  <si>
    <t>170.9M</t>
  </si>
  <si>
    <t>174.8M</t>
  </si>
  <si>
    <t>-10.03%</t>
  </si>
  <si>
    <t>3.95%</t>
  </si>
  <si>
    <t>939.8M</t>
  </si>
  <si>
    <t>620.1M</t>
  </si>
  <si>
    <t>247M</t>
  </si>
  <si>
    <t>740.4M</t>
  </si>
  <si>
    <t>2.81B</t>
  </si>
  <si>
    <t>4.19B</t>
  </si>
  <si>
    <t>3.63B</t>
  </si>
  <si>
    <t>3.97B</t>
  </si>
  <si>
    <t>3.4B</t>
  </si>
  <si>
    <t>3.62B</t>
  </si>
  <si>
    <t>3.95B</t>
  </si>
  <si>
    <t>8.2M</t>
  </si>
  <si>
    <t>14.9M</t>
  </si>
  <si>
    <t>128.4M</t>
  </si>
  <si>
    <t>82.9M</t>
  </si>
  <si>
    <t>104M</t>
  </si>
  <si>
    <t>111.6M</t>
  </si>
  <si>
    <t>786.2M</t>
  </si>
  <si>
    <t>895.3M</t>
  </si>
  <si>
    <t>937.3M</t>
  </si>
  <si>
    <t>136.8M</t>
  </si>
  <si>
    <t>120M</t>
  </si>
  <si>
    <t>151.3M</t>
  </si>
  <si>
    <t>142.1M</t>
  </si>
  <si>
    <t>109M</t>
  </si>
  <si>
    <t>222.1M</t>
  </si>
  <si>
    <t>92.3M</t>
  </si>
  <si>
    <t>83.8M</t>
  </si>
  <si>
    <t>87.5M</t>
  </si>
  <si>
    <t>56.5M</t>
  </si>
  <si>
    <t>59M</t>
  </si>
  <si>
    <t>60M</t>
  </si>
  <si>
    <t>54.6M</t>
  </si>
  <si>
    <t>5.15B</t>
  </si>
  <si>
    <t>5.76B</t>
  </si>
  <si>
    <t>79.45%</t>
  </si>
  <si>
    <t>78.67%</t>
  </si>
  <si>
    <t>81.43%</t>
  </si>
  <si>
    <t>81.75%</t>
  </si>
  <si>
    <t>81.04%</t>
  </si>
  <si>
    <t>1.31B</t>
  </si>
  <si>
    <t>41.2M</t>
  </si>
  <si>
    <t>41.3M</t>
  </si>
  <si>
    <t>41.5M</t>
  </si>
  <si>
    <t>1.83B</t>
  </si>
  <si>
    <t>31.4M</t>
  </si>
  <si>
    <t>57.2M</t>
  </si>
  <si>
    <t>(21.9M)</t>
  </si>
  <si>
    <t>(77.7M)</t>
  </si>
  <si>
    <t>(103.7M)</t>
  </si>
  <si>
    <t>(400,000)</t>
  </si>
  <si>
    <t>(300,000)</t>
  </si>
  <si>
    <t>(560.3M)</t>
  </si>
  <si>
    <t>(628.9M)</t>
  </si>
  <si>
    <t>(753.5M)</t>
  </si>
  <si>
    <t>(878.9M)</t>
  </si>
  <si>
    <t>(999M)</t>
  </si>
  <si>
    <t>20.55%</t>
  </si>
  <si>
    <t>21.33%</t>
  </si>
  <si>
    <t>18.57%</t>
  </si>
  <si>
    <t>18.25%</t>
  </si>
  <si>
    <t>18.96%</t>
  </si>
  <si>
    <t>287M</t>
  </si>
  <si>
    <t>303.3M</t>
  </si>
  <si>
    <t>53.6M</t>
  </si>
  <si>
    <t>61.4M</t>
  </si>
  <si>
    <t>90.2M</t>
  </si>
  <si>
    <t>72.8M</t>
  </si>
  <si>
    <t>(40.9M)</t>
  </si>
  <si>
    <t>(103.1M)</t>
  </si>
  <si>
    <t>(61M)</t>
  </si>
  <si>
    <t>(27.5M)</t>
  </si>
  <si>
    <t>(8.3M)</t>
  </si>
  <si>
    <t>370.2M</t>
  </si>
  <si>
    <t>387.6M</t>
  </si>
  <si>
    <t>492.4M</t>
  </si>
  <si>
    <t>571.3M</t>
  </si>
  <si>
    <t>631.8M</t>
  </si>
  <si>
    <t>13.1M</t>
  </si>
  <si>
    <t>(7.2M)</t>
  </si>
  <si>
    <t>(3.2M)</t>
  </si>
  <si>
    <t>20.4M</t>
  </si>
  <si>
    <t>16.3M</t>
  </si>
  <si>
    <t>400.7M</t>
  </si>
  <si>
    <t>482.8M</t>
  </si>
  <si>
    <t>564.1M</t>
  </si>
  <si>
    <t>628.6M</t>
  </si>
  <si>
    <t>8.24%</t>
  </si>
  <si>
    <t>20.49%</t>
  </si>
  <si>
    <t>16.84%</t>
  </si>
  <si>
    <t>11.43%</t>
  </si>
  <si>
    <t>29.78%</t>
  </si>
  <si>
    <t>30.33%</t>
  </si>
  <si>
    <t>33.27%</t>
  </si>
  <si>
    <t>38.91%</t>
  </si>
  <si>
    <t>44.32%</t>
  </si>
  <si>
    <t>(740.6M)</t>
  </si>
  <si>
    <t>(805.5M)</t>
  </si>
  <si>
    <t>(1.17B)</t>
  </si>
  <si>
    <t>(799.8M)</t>
  </si>
  <si>
    <t>(712.8M)</t>
  </si>
  <si>
    <t>-8.76%</t>
  </si>
  <si>
    <t>-44.72%</t>
  </si>
  <si>
    <t>31.39%</t>
  </si>
  <si>
    <t>-59.57%</t>
  </si>
  <si>
    <t>-60.98%</t>
  </si>
  <si>
    <t>-80.34%</t>
  </si>
  <si>
    <t>-55.16%</t>
  </si>
  <si>
    <t>-50.26%</t>
  </si>
  <si>
    <t>202.1M</t>
  </si>
  <si>
    <t>376.5M</t>
  </si>
  <si>
    <t>(29.7M)</t>
  </si>
  <si>
    <t>(101.3M)</t>
  </si>
  <si>
    <t>(15M)</t>
  </si>
  <si>
    <t>(18.4M)</t>
  </si>
  <si>
    <t>(18.9M)</t>
  </si>
  <si>
    <t>(15.3M)</t>
  </si>
  <si>
    <t>6.1M</t>
  </si>
  <si>
    <t>(14.2M)</t>
  </si>
  <si>
    <t>399.3M</t>
  </si>
  <si>
    <t>485.5M</t>
  </si>
  <si>
    <t>66.5M</t>
  </si>
  <si>
    <t>104.3M</t>
  </si>
  <si>
    <t>95.8M</t>
  </si>
  <si>
    <t>(343.6M)</t>
  </si>
  <si>
    <t>(403.2M)</t>
  </si>
  <si>
    <t>(912.1M)</t>
  </si>
  <si>
    <t>(337.4M)</t>
  </si>
  <si>
    <t>(411.1M)</t>
  </si>
  <si>
    <t>-17.35%</t>
  </si>
  <si>
    <t>-126.22%</t>
  </si>
  <si>
    <t>63.01%</t>
  </si>
  <si>
    <t>-21.84%</t>
  </si>
  <si>
    <t>-27.64%</t>
  </si>
  <si>
    <t>-30.52%</t>
  </si>
  <si>
    <t>-62.86%</t>
  </si>
  <si>
    <t>-23.27%</t>
  </si>
  <si>
    <t>-28.99%</t>
  </si>
  <si>
    <t>(58.8M)</t>
  </si>
  <si>
    <t>(60.5M)</t>
  </si>
  <si>
    <t>(62M)</t>
  </si>
  <si>
    <t>(68.2M)</t>
  </si>
  <si>
    <t>(67.4M)</t>
  </si>
  <si>
    <t>(68.6M)</t>
  </si>
  <si>
    <t>(124.6M)</t>
  </si>
  <si>
    <t>(125.4M)</t>
  </si>
  <si>
    <t>(120.1M)</t>
  </si>
  <si>
    <t>275.7M</t>
  </si>
  <si>
    <t>450.6M</t>
  </si>
  <si>
    <t>(44.7M)</t>
  </si>
  <si>
    <t>52.2M</t>
  </si>
  <si>
    <t>243.3M</t>
  </si>
  <si>
    <t>(251.3M)</t>
  </si>
  <si>
    <t>50M</t>
  </si>
  <si>
    <t>(64.5M)</t>
  </si>
  <si>
    <t>(229M)</t>
  </si>
  <si>
    <t>527M</t>
  </si>
  <si>
    <t>400.6M</t>
  </si>
  <si>
    <t>55.8M</t>
  </si>
  <si>
    <t>445.2M</t>
  </si>
  <si>
    <t>748.8M</t>
  </si>
  <si>
    <t>(674.2M)</t>
  </si>
  <si>
    <t>(605.2M)</t>
  </si>
  <si>
    <t>(822.4M)</t>
  </si>
  <si>
    <t>(729M)</t>
  </si>
  <si>
    <t>(803.6M)</t>
  </si>
  <si>
    <t>4.6M</t>
  </si>
  <si>
    <t>10.4M</t>
  </si>
  <si>
    <t>(39.9M)</t>
  </si>
  <si>
    <t>149.1M</t>
  </si>
  <si>
    <t>262.2M</t>
  </si>
  <si>
    <t>(124.9M)</t>
  </si>
  <si>
    <t>473.68%</t>
  </si>
  <si>
    <t>75.86%</t>
  </si>
  <si>
    <t>-187.34%</t>
  </si>
  <si>
    <t>45.46%</t>
  </si>
  <si>
    <t>-3.21%</t>
  </si>
  <si>
    <t>11.29%</t>
  </si>
  <si>
    <t>18.07%</t>
  </si>
  <si>
    <t>-15.79%</t>
  </si>
  <si>
    <t>-8.81%</t>
  </si>
  <si>
    <t>(2.7M)</t>
  </si>
  <si>
    <t>145.5M</t>
  </si>
  <si>
    <t>(169.8M)</t>
  </si>
  <si>
    <t>(7.5M)</t>
  </si>
  <si>
    <t>(370.4M)</t>
  </si>
  <si>
    <t>(404.8M)</t>
  </si>
  <si>
    <t>(682.9M)</t>
  </si>
  <si>
    <t>(235.7M)</t>
  </si>
  <si>
    <t>(84.2M)</t>
  </si>
  <si>
    <t>-9.29%</t>
  </si>
  <si>
    <t>-68.70%</t>
  </si>
  <si>
    <t>65.49%</t>
  </si>
  <si>
    <t>64.28%</t>
  </si>
  <si>
    <t>-6.02%</t>
  </si>
  <si>
    <t>Gaztransport &amp; Technigaz S.A. (GTT.PA)</t>
  </si>
  <si>
    <t>37.47</t>
  </si>
  <si>
    <t>37.30</t>
  </si>
  <si>
    <t>37.20</t>
  </si>
  <si>
    <t>28.80 x 1500</t>
  </si>
  <si>
    <t>29.50 x 4700</t>
  </si>
  <si>
    <t>37.01 - 37.95</t>
  </si>
  <si>
    <t>23.89 - 41.34</t>
  </si>
  <si>
    <t>54239</t>
  </si>
  <si>
    <t>54854</t>
  </si>
  <si>
    <t>11.64</t>
  </si>
  <si>
    <t>3.22</t>
  </si>
  <si>
    <t>36.88</t>
  </si>
  <si>
    <t>Current Qtr. (Mar 2014)</t>
  </si>
  <si>
    <t>Next Qtr. (Jun 2014)</t>
  </si>
  <si>
    <t>Current Year (2014)</t>
  </si>
  <si>
    <t>Next Year (2015)</t>
  </si>
  <si>
    <t>59.15M</t>
  </si>
  <si>
    <t>226.76M</t>
  </si>
  <si>
    <t>226.46M</t>
  </si>
  <si>
    <t>62M</t>
  </si>
  <si>
    <t>220.2M</t>
  </si>
  <si>
    <t>232M</t>
  </si>
  <si>
    <t>228.1M</t>
  </si>
  <si>
    <t>-0.10%</t>
  </si>
  <si>
    <t>GTT.PA</t>
  </si>
  <si>
    <t>2.11%</t>
  </si>
  <si>
    <t>2.24%</t>
  </si>
  <si>
    <t>5.89</t>
  </si>
  <si>
    <t>11.54</t>
  </si>
  <si>
    <t>50.84%</t>
  </si>
  <si>
    <t>60.97%</t>
  </si>
  <si>
    <t>39.42%</t>
  </si>
  <si>
    <t>108.41%</t>
  </si>
  <si>
    <t>235.55M</t>
  </si>
  <si>
    <t>234M</t>
  </si>
  <si>
    <t>146.94M</t>
  </si>
  <si>
    <t>119.75M</t>
  </si>
  <si>
    <t>-6.00%</t>
  </si>
  <si>
    <t>82.02M</t>
  </si>
  <si>
    <t>2.21</t>
  </si>
  <si>
    <t>0.93</t>
  </si>
  <si>
    <t>2.03</t>
  </si>
  <si>
    <t>92.8M</t>
  </si>
  <si>
    <t>35.39%</t>
  </si>
  <si>
    <t>41.34</t>
  </si>
  <si>
    <t>23.89</t>
  </si>
  <si>
    <t>35.36</t>
  </si>
  <si>
    <t>36.25</t>
  </si>
  <si>
    <t>54.85k</t>
  </si>
  <si>
    <t>48.83k</t>
  </si>
  <si>
    <t>37.06M</t>
  </si>
  <si>
    <t>18.08M</t>
  </si>
  <si>
    <t>7.13%</t>
  </si>
  <si>
    <t>Mr. Philippe Berterotti\xe8re</t>
  </si>
  <si>
    <t>Chairman and Chief Exec. Officer</t>
  </si>
  <si>
    <t>677.02k</t>
  </si>
  <si>
    <t>Mr. Julien Burdeau</t>
  </si>
  <si>
    <t>Chief Operating Officer and VP of Innovation</t>
  </si>
  <si>
    <t>339.69k</t>
  </si>
  <si>
    <t>Mr. Marc Haestier</t>
  </si>
  <si>
    <t>Mr. Karim Chapot</t>
  </si>
  <si>
    <t>Technical Director</t>
  </si>
  <si>
    <t>Ms. Eliane Le Tallec</t>
  </si>
  <si>
    <t>Head of Legal Affairs</t>
  </si>
  <si>
    <t>Glacier Bancorp, Inc. (GBCI)</t>
  </si>
  <si>
    <t>35.62</t>
  </si>
  <si>
    <t>35.70</t>
  </si>
  <si>
    <t>35.71</t>
  </si>
  <si>
    <t>24.89 x 500</t>
  </si>
  <si>
    <t>39.18 x 100</t>
  </si>
  <si>
    <t>35.47 - 35.84</t>
  </si>
  <si>
    <t>25.90 - 38.17</t>
  </si>
  <si>
    <t>180825</t>
  </si>
  <si>
    <t>340565</t>
  </si>
  <si>
    <t>22.00</t>
  </si>
  <si>
    <t>0.84 (2.35%)</t>
  </si>
  <si>
    <t>2017-07-10</t>
  </si>
  <si>
    <t>36.83</t>
  </si>
  <si>
    <t>92.65M</t>
  </si>
  <si>
    <t>96.19M</t>
  </si>
  <si>
    <t>373.55M</t>
  </si>
  <si>
    <t>411.48M</t>
  </si>
  <si>
    <t>91.8M</t>
  </si>
  <si>
    <t>94.56M</t>
  </si>
  <si>
    <t>369.75M</t>
  </si>
  <si>
    <t>394.5M</t>
  </si>
  <si>
    <t>93.7M</t>
  </si>
  <si>
    <t>97.8M</t>
  </si>
  <si>
    <t>375.8M</t>
  </si>
  <si>
    <t>422.9M</t>
  </si>
  <si>
    <t>78.64M</t>
  </si>
  <si>
    <t>78.63M</t>
  </si>
  <si>
    <t>314.52M</t>
  </si>
  <si>
    <t>17.80%</t>
  </si>
  <si>
    <t>22.30%</t>
  </si>
  <si>
    <t>18.80%</t>
  </si>
  <si>
    <t>0.41</t>
  </si>
  <si>
    <t>-0.02</t>
  </si>
  <si>
    <t>-4.80%</t>
  </si>
  <si>
    <t>GBCI</t>
  </si>
  <si>
    <t>17.50%</t>
  </si>
  <si>
    <t>15.30%</t>
  </si>
  <si>
    <t>17.46</t>
  </si>
  <si>
    <t>6.44</t>
  </si>
  <si>
    <t>29.21%</t>
  </si>
  <si>
    <t>41.12%</t>
  </si>
  <si>
    <t>423.47M</t>
  </si>
  <si>
    <t>5.54</t>
  </si>
  <si>
    <t>123.7M</t>
  </si>
  <si>
    <t>9.00%</t>
  </si>
  <si>
    <t>3.05</t>
  </si>
  <si>
    <t>856.86M</t>
  </si>
  <si>
    <t>14.82</t>
  </si>
  <si>
    <t>217.93M</t>
  </si>
  <si>
    <t>27.55%</t>
  </si>
  <si>
    <t>38.17</t>
  </si>
  <si>
    <t>25.90</t>
  </si>
  <si>
    <t>35.48</t>
  </si>
  <si>
    <t>34.92</t>
  </si>
  <si>
    <t>340.56k</t>
  </si>
  <si>
    <t>289.75k</t>
  </si>
  <si>
    <t>76.62M</t>
  </si>
  <si>
    <t>76.12M</t>
  </si>
  <si>
    <t>1.27%</t>
  </si>
  <si>
    <t>76.50%</t>
  </si>
  <si>
    <t>5.58M</t>
  </si>
  <si>
    <t>22.72</t>
  </si>
  <si>
    <t>2.35%</t>
  </si>
  <si>
    <t>0.81</t>
  </si>
  <si>
    <t>2.27%</t>
  </si>
  <si>
    <t>2.64</t>
  </si>
  <si>
    <t>62.35%</t>
  </si>
  <si>
    <t>Jul 10, 2017</t>
  </si>
  <si>
    <t>Dec 15, 2006</t>
  </si>
  <si>
    <t>Mr. Randall M. Chesler</t>
  </si>
  <si>
    <t>Chief Exec. Officer, Pres, Director, Pres of Glacier Bank and Director of Glacier Bank</t>
  </si>
  <si>
    <t>575.55k</t>
  </si>
  <si>
    <t>Mr. Ron J. Copher</t>
  </si>
  <si>
    <t>Chief Financial Officer, Exec. VP and Assistant Sec.</t>
  </si>
  <si>
    <t>590.2k</t>
  </si>
  <si>
    <t>Mr. Don J. Chery</t>
  </si>
  <si>
    <t>Chief Admin. Officer, EVP and Chief Admin. Officer &amp; EVP of Glacier Bank</t>
  </si>
  <si>
    <t>498.68k</t>
  </si>
  <si>
    <t>Mr. LeeAnn Wardinsky</t>
  </si>
  <si>
    <t>Sec.</t>
  </si>
  <si>
    <t>Mr. Russell Porter</t>
  </si>
  <si>
    <t>CEO of Mountain West Bank, Pres of Mountain West Bank and COO of Mountain West Bank</t>
  </si>
  <si>
    <t>253.76M</t>
  </si>
  <si>
    <t>263.58M</t>
  </si>
  <si>
    <t>299.92M</t>
  </si>
  <si>
    <t>319.68M</t>
  </si>
  <si>
    <t>344.15M</t>
  </si>
  <si>
    <t>187.37M</t>
  </si>
  <si>
    <t>189.06M</t>
  </si>
  <si>
    <t>206.87M</t>
  </si>
  <si>
    <t>228.6M</t>
  </si>
  <si>
    <t>66.39M</t>
  </si>
  <si>
    <t>74.51M</t>
  </si>
  <si>
    <t>93.05M</t>
  </si>
  <si>
    <t>91.09M</t>
  </si>
  <si>
    <t>90.39M</t>
  </si>
  <si>
    <t>3.87%</t>
  </si>
  <si>
    <t>13.79%</t>
  </si>
  <si>
    <t>6.59%</t>
  </si>
  <si>
    <t>7.66%</t>
  </si>
  <si>
    <t>35.71M</t>
  </si>
  <si>
    <t>26.97M</t>
  </si>
  <si>
    <t>29.28M</t>
  </si>
  <si>
    <t>29.63M</t>
  </si>
  <si>
    <t>18.18M</t>
  </si>
  <si>
    <t>16.14M</t>
  </si>
  <si>
    <t>15.99M</t>
  </si>
  <si>
    <t>14.02M</t>
  </si>
  <si>
    <t>12.12M</t>
  </si>
  <si>
    <t>-19.48%</t>
  </si>
  <si>
    <t>-6.23%</t>
  </si>
  <si>
    <t>8.56%</t>
  </si>
  <si>
    <t>218.04M</t>
  </si>
  <si>
    <t>234.82M</t>
  </si>
  <si>
    <t>272.95M</t>
  </si>
  <si>
    <t>290.41M</t>
  </si>
  <si>
    <t>7.69%</t>
  </si>
  <si>
    <t>16.24%</t>
  </si>
  <si>
    <t>2.33M</t>
  </si>
  <si>
    <t>-68.00%</t>
  </si>
  <si>
    <t>-72.24%</t>
  </si>
  <si>
    <t>19.46%</t>
  </si>
  <si>
    <t>2.15%</t>
  </si>
  <si>
    <t>196.52M</t>
  </si>
  <si>
    <t>227.93M</t>
  </si>
  <si>
    <t>271.04M</t>
  </si>
  <si>
    <t>288.12M</t>
  </si>
  <si>
    <t>312.19M</t>
  </si>
  <si>
    <t>15.98%</t>
  </si>
  <si>
    <t>18.91%</t>
  </si>
  <si>
    <t>4.02%</t>
  </si>
  <si>
    <t>91.5M</t>
  </si>
  <si>
    <t>92.17M</t>
  </si>
  <si>
    <t>90.3M</t>
  </si>
  <si>
    <t>98.76M</t>
  </si>
  <si>
    <t>107.32M</t>
  </si>
  <si>
    <t>(299,000)</t>
  </si>
  <si>
    <t>19000</t>
  </si>
  <si>
    <t>(1.46M)</t>
  </si>
  <si>
    <t>49.71M</t>
  </si>
  <si>
    <t>54.46M</t>
  </si>
  <si>
    <t>58.79M</t>
  </si>
  <si>
    <t>61.6M</t>
  </si>
  <si>
    <t>67.02M</t>
  </si>
  <si>
    <t>9.56M</t>
  </si>
  <si>
    <t>9.49M</t>
  </si>
  <si>
    <t>11.91M</t>
  </si>
  <si>
    <t>193.42M</t>
  </si>
  <si>
    <t>196.58M</t>
  </si>
  <si>
    <t>211.44M</t>
  </si>
  <si>
    <t>234.48M</t>
  </si>
  <si>
    <t>258.71M</t>
  </si>
  <si>
    <t>101.1M</t>
  </si>
  <si>
    <t>112.02M</t>
  </si>
  <si>
    <t>131.48M</t>
  </si>
  <si>
    <t>134.41M</t>
  </si>
  <si>
    <t>151.7M</t>
  </si>
  <si>
    <t>23.84M</t>
  </si>
  <si>
    <t>34.83M</t>
  </si>
  <si>
    <t>27.5M</t>
  </si>
  <si>
    <t>31.15M</t>
  </si>
  <si>
    <t>25.98M</t>
  </si>
  <si>
    <t>39.24M</t>
  </si>
  <si>
    <t>40.35M</t>
  </si>
  <si>
    <t>54.55M</t>
  </si>
  <si>
    <t>65.74M</t>
  </si>
  <si>
    <t>94.59M</t>
  </si>
  <si>
    <t>123.52M</t>
  </si>
  <si>
    <t>149.91M</t>
  </si>
  <si>
    <t>152.41M</t>
  </si>
  <si>
    <t>160.79M</t>
  </si>
  <si>
    <t>30.58%</t>
  </si>
  <si>
    <t>21.36%</t>
  </si>
  <si>
    <t>35.62%</t>
  </si>
  <si>
    <t>125.66M</t>
  </si>
  <si>
    <t>148.66M</t>
  </si>
  <si>
    <t>150.13M</t>
  </si>
  <si>
    <t>32.84%</t>
  </si>
  <si>
    <t>18.31%</t>
  </si>
  <si>
    <t>19.08M</t>
  </si>
  <si>
    <t>30.02M</t>
  </si>
  <si>
    <t>35.91M</t>
  </si>
  <si>
    <t>34M</t>
  </si>
  <si>
    <t>39.66M</t>
  </si>
  <si>
    <t>18.24M</t>
  </si>
  <si>
    <t>25.38M</t>
  </si>
  <si>
    <t>29.98M</t>
  </si>
  <si>
    <t>38.08M</t>
  </si>
  <si>
    <t>39.74M</t>
  </si>
  <si>
    <t>837000</t>
  </si>
  <si>
    <t>4.63M</t>
  </si>
  <si>
    <t>(4.08M)</t>
  </si>
  <si>
    <t>(82,000)</t>
  </si>
  <si>
    <t>75.52M</t>
  </si>
  <si>
    <t>95.64M</t>
  </si>
  <si>
    <t>112.76M</t>
  </si>
  <si>
    <t>116.13M</t>
  </si>
  <si>
    <t>121.13M</t>
  </si>
  <si>
    <t>26.65%</t>
  </si>
  <si>
    <t>17.89%</t>
  </si>
  <si>
    <t>2.99%</t>
  </si>
  <si>
    <t>4.31%</t>
  </si>
  <si>
    <t>26.83%</t>
  </si>
  <si>
    <t>1.31</t>
  </si>
  <si>
    <t>1.54</t>
  </si>
  <si>
    <t>1.59</t>
  </si>
  <si>
    <t>24.76%</t>
  </si>
  <si>
    <t>1.99%</t>
  </si>
  <si>
    <t>3.25%</t>
  </si>
  <si>
    <t>71.93M</t>
  </si>
  <si>
    <t>73.19M</t>
  </si>
  <si>
    <t>74.64M</t>
  </si>
  <si>
    <t>75.54M</t>
  </si>
  <si>
    <t>76.28M</t>
  </si>
  <si>
    <t>73.26M</t>
  </si>
  <si>
    <t>74.69M</t>
  </si>
  <si>
    <t>75.6M</t>
  </si>
  <si>
    <t>76.34M</t>
  </si>
  <si>
    <t>123.27M</t>
  </si>
  <si>
    <t>122.83M</t>
  </si>
  <si>
    <t>135.27M</t>
  </si>
  <si>
    <t>15.48%</t>
  </si>
  <si>
    <t>3.37B</t>
  </si>
  <si>
    <t>3.47B</t>
  </si>
  <si>
    <t>10.53M</t>
  </si>
  <si>
    <t>1.03M</t>
  </si>
  <si>
    <t>17.68M</t>
  </si>
  <si>
    <t>10.63M</t>
  </si>
  <si>
    <t>21.99M</t>
  </si>
  <si>
    <t>47.45M</t>
  </si>
  <si>
    <t>39.41M</t>
  </si>
  <si>
    <t>93.17M</t>
  </si>
  <si>
    <t>1.21B</t>
  </si>
  <si>
    <t>1.52B</t>
  </si>
  <si>
    <t>339.32M</t>
  </si>
  <si>
    <t>494.69M</t>
  </si>
  <si>
    <t>367.72M</t>
  </si>
  <si>
    <t>411.66M</t>
  </si>
  <si>
    <t>497.5M</t>
  </si>
  <si>
    <t>209.27M</t>
  </si>
  <si>
    <t>81.87M</t>
  </si>
  <si>
    <t>126.55M</t>
  </si>
  <si>
    <t>-14.56%</t>
  </si>
  <si>
    <t>-1.18%</t>
  </si>
  <si>
    <t>-7.37%</t>
  </si>
  <si>
    <t>4.36B</t>
  </si>
  <si>
    <t>4.95B</t>
  </si>
  <si>
    <t>5.55B</t>
  </si>
  <si>
    <t>4.06B</t>
  </si>
  <si>
    <t>4.49B</t>
  </si>
  <si>
    <t>5.08B</t>
  </si>
  <si>
    <t>5.68B</t>
  </si>
  <si>
    <t>852.04M</t>
  </si>
  <si>
    <t>925.9M</t>
  </si>
  <si>
    <t>602.05M</t>
  </si>
  <si>
    <t>217.5M</t>
  </si>
  <si>
    <t>218.51M</t>
  </si>
  <si>
    <t>656.25M</t>
  </si>
  <si>
    <t>677.73M</t>
  </si>
  <si>
    <t>516.47M</t>
  </si>
  <si>
    <t>2.63B</t>
  </si>
  <si>
    <t>2.95B</t>
  </si>
  <si>
    <t>3.32B</t>
  </si>
  <si>
    <t>3.66B</t>
  </si>
  <si>
    <t>366.47M</t>
  </si>
  <si>
    <t>394.67M</t>
  </si>
  <si>
    <t>(130.85M)</t>
  </si>
  <si>
    <t>(130.35M)</t>
  </si>
  <si>
    <t>(129.75M)</t>
  </si>
  <si>
    <t>(129.7M)</t>
  </si>
  <si>
    <t>(129.57M)</t>
  </si>
  <si>
    <t>20.39%</t>
  </si>
  <si>
    <t>10.83%</t>
  </si>
  <si>
    <t>13.55%</t>
  </si>
  <si>
    <t>12.24%</t>
  </si>
  <si>
    <t>158.99M</t>
  </si>
  <si>
    <t>167.67M</t>
  </si>
  <si>
    <t>179.18M</t>
  </si>
  <si>
    <t>194.03M</t>
  </si>
  <si>
    <t>176.2M</t>
  </si>
  <si>
    <t>154.24M</t>
  </si>
  <si>
    <t>194.47M</t>
  </si>
  <si>
    <t>208.43M</t>
  </si>
  <si>
    <t>226.31M</t>
  </si>
  <si>
    <t>233.44M</t>
  </si>
  <si>
    <t>55.25M</t>
  </si>
  <si>
    <t>71.12M</t>
  </si>
  <si>
    <t>74.04M</t>
  </si>
  <si>
    <t>112.27M</t>
  </si>
  <si>
    <t>139.22M</t>
  </si>
  <si>
    <t>140.61M</t>
  </si>
  <si>
    <t>155.19M</t>
  </si>
  <si>
    <t>159.4M</t>
  </si>
  <si>
    <t>37.77M</t>
  </si>
  <si>
    <t>40.59M</t>
  </si>
  <si>
    <t>44.52M</t>
  </si>
  <si>
    <t>45.83M</t>
  </si>
  <si>
    <t>7.81B</t>
  </si>
  <si>
    <t>7.92B</t>
  </si>
  <si>
    <t>8.35B</t>
  </si>
  <si>
    <t>9.12B</t>
  </si>
  <si>
    <t>9.45B</t>
  </si>
  <si>
    <t>1.40%</t>
  </si>
  <si>
    <t>5.47%</t>
  </si>
  <si>
    <t>9.24%</t>
  </si>
  <si>
    <t>3.59%</t>
  </si>
  <si>
    <t>5.36B</t>
  </si>
  <si>
    <t>5.58B</t>
  </si>
  <si>
    <t>6.35B</t>
  </si>
  <si>
    <t>6.95B</t>
  </si>
  <si>
    <t>7.37B</t>
  </si>
  <si>
    <t>2.49B</t>
  </si>
  <si>
    <t>2.96B</t>
  </si>
  <si>
    <t>1.92B</t>
  </si>
  <si>
    <t>2.04B</t>
  </si>
  <si>
    <t>3.18B</t>
  </si>
  <si>
    <t>3.38B</t>
  </si>
  <si>
    <t>5.03B</t>
  </si>
  <si>
    <t>13.71%</t>
  </si>
  <si>
    <t>9.45%</t>
  </si>
  <si>
    <t>6.15%</t>
  </si>
  <si>
    <t>827.07M</t>
  </si>
  <si>
    <t>950M</t>
  </si>
  <si>
    <t>855.83M</t>
  </si>
  <si>
    <t>872.48M</t>
  </si>
  <si>
    <t>491.09M</t>
  </si>
  <si>
    <t>423.41M</t>
  </si>
  <si>
    <t>473.65M</t>
  </si>
  <si>
    <t>720M</t>
  </si>
  <si>
    <t>559.08M</t>
  </si>
  <si>
    <t>93.98M</t>
  </si>
  <si>
    <t>289.51M</t>
  </si>
  <si>
    <t>313.39M</t>
  </si>
  <si>
    <t>397.11M</t>
  </si>
  <si>
    <t>412.46M</t>
  </si>
  <si>
    <t>415.05M</t>
  </si>
  <si>
    <t>335.98M</t>
  </si>
  <si>
    <t>526.58M</t>
  </si>
  <si>
    <t>382.18M</t>
  </si>
  <si>
    <t>414.07M</t>
  </si>
  <si>
    <t>335.57M</t>
  </si>
  <si>
    <t>982000</t>
  </si>
  <si>
    <t>407000</t>
  </si>
  <si>
    <t>0.63%</t>
  </si>
  <si>
    <t>-19.05%</t>
  </si>
  <si>
    <t>56.73%</t>
  </si>
  <si>
    <t>-27.42%</t>
  </si>
  <si>
    <t>18.21%</t>
  </si>
  <si>
    <t>10.41%</t>
  </si>
  <si>
    <t>9.06%</t>
  </si>
  <si>
    <t>60.06M</t>
  </si>
  <si>
    <t>53.61M</t>
  </si>
  <si>
    <t>106.18M</t>
  </si>
  <si>
    <t>117.58M</t>
  </si>
  <si>
    <t>105.62M</t>
  </si>
  <si>
    <t>6.91B</t>
  </si>
  <si>
    <t>7.32B</t>
  </si>
  <si>
    <t>8.05B</t>
  </si>
  <si>
    <t>8.33B</t>
  </si>
  <si>
    <t>900.95M</t>
  </si>
  <si>
    <t>963.25M</t>
  </si>
  <si>
    <t>719000</t>
  </si>
  <si>
    <t>744000</t>
  </si>
  <si>
    <t>761000</t>
  </si>
  <si>
    <t>765000</t>
  </si>
  <si>
    <t>641.74M</t>
  </si>
  <si>
    <t>690.92M</t>
  </si>
  <si>
    <t>708.36M</t>
  </si>
  <si>
    <t>736.37M</t>
  </si>
  <si>
    <t>749.11M</t>
  </si>
  <si>
    <t>210.53M</t>
  </si>
  <si>
    <t>261.94M</t>
  </si>
  <si>
    <t>301.2M</t>
  </si>
  <si>
    <t>337.53M</t>
  </si>
  <si>
    <t>374.38M</t>
  </si>
  <si>
    <t>58.25M</t>
  </si>
  <si>
    <t>9.65M</t>
  </si>
  <si>
    <t>13.94M</t>
  </si>
  <si>
    <t>(10.2M)</t>
  </si>
  <si>
    <t>(11.95M)</t>
  </si>
  <si>
    <t>(9.02M)</t>
  </si>
  <si>
    <t>11.54%</t>
  </si>
  <si>
    <t>12.31%</t>
  </si>
  <si>
    <t>11.82%</t>
  </si>
  <si>
    <t>11.04%</t>
  </si>
  <si>
    <t>(10.73M)</t>
  </si>
  <si>
    <t>(8.98M)</t>
  </si>
  <si>
    <t>(14.39M)</t>
  </si>
  <si>
    <t>(18.22M)</t>
  </si>
  <si>
    <t>(2.11M)</t>
  </si>
  <si>
    <t>26.16M</t>
  </si>
  <si>
    <t>21.43M</t>
  </si>
  <si>
    <t>(595.75M)</t>
  </si>
  <si>
    <t>467.19M</t>
  </si>
  <si>
    <t>492.03M</t>
  </si>
  <si>
    <t>(305.13M)</t>
  </si>
  <si>
    <t>180.1M</t>
  </si>
  <si>
    <t>(2.64B)</t>
  </si>
  <si>
    <t>(1.43B)</t>
  </si>
  <si>
    <t>(331.02M)</t>
  </si>
  <si>
    <t>(1.16B)</t>
  </si>
  <si>
    <t>(586.29M)</t>
  </si>
  <si>
    <t>1.89B</t>
  </si>
  <si>
    <t>823.06M</t>
  </si>
  <si>
    <t>859.65M</t>
  </si>
  <si>
    <t>766.39M</t>
  </si>
  <si>
    <t>(1.05B)</t>
  </si>
  <si>
    <t>(1.56B)</t>
  </si>
  <si>
    <t>(1.74B)</t>
  </si>
  <si>
    <t>(2.11B)</t>
  </si>
  <si>
    <t>41.8M</t>
  </si>
  <si>
    <t>(579.65M)</t>
  </si>
  <si>
    <t>149.24M</t>
  </si>
  <si>
    <t>158.89M</t>
  </si>
  <si>
    <t>(639.89M)</t>
  </si>
  <si>
    <t>(383.79M)</t>
  </si>
  <si>
    <t>125.75%</t>
  </si>
  <si>
    <t>6.47%</t>
  </si>
  <si>
    <t>-502.72%</t>
  </si>
  <si>
    <t>40.02%</t>
  </si>
  <si>
    <t>-228.43%</t>
  </si>
  <si>
    <t>56.62%</t>
  </si>
  <si>
    <t>52.98%</t>
  </si>
  <si>
    <t>-200.17%</t>
  </si>
  <si>
    <t>-111.52%</t>
  </si>
  <si>
    <t>(47.47M)</t>
  </si>
  <si>
    <t>(44.23M)</t>
  </si>
  <si>
    <t>(50.94M)</t>
  </si>
  <si>
    <t>(79.46M)</t>
  </si>
  <si>
    <t>(84.04M)</t>
  </si>
  <si>
    <t>-15.17%</t>
  </si>
  <si>
    <t>-55.97%</t>
  </si>
  <si>
    <t>334.67M</t>
  </si>
  <si>
    <t>543.25M</t>
  </si>
  <si>
    <t>455.6M</t>
  </si>
  <si>
    <t>215.65M</t>
  </si>
  <si>
    <t>368.91M</t>
  </si>
  <si>
    <t>785000</t>
  </si>
  <si>
    <t>(40.99M)</t>
  </si>
  <si>
    <t>(139.91M)</t>
  </si>
  <si>
    <t>(460.46M)</t>
  </si>
  <si>
    <t>119.64M</t>
  </si>
  <si>
    <t>(97.43M)</t>
  </si>
  <si>
    <t>83.71M</t>
  </si>
  <si>
    <t>(49.76M)</t>
  </si>
  <si>
    <t>(71.85M)</t>
  </si>
  <si>
    <t>(163.8M)</t>
  </si>
  <si>
    <t>(544.17M)</t>
  </si>
  <si>
    <t>94.69M</t>
  </si>
  <si>
    <t>(47.66M)</t>
  </si>
  <si>
    <t>180000</t>
  </si>
  <si>
    <t>190M</t>
  </si>
  <si>
    <t>(72.03M)</t>
  </si>
  <si>
    <t>(95.32M)</t>
  </si>
  <si>
    <t>(223,000)</t>
  </si>
  <si>
    <t>138000</t>
  </si>
  <si>
    <t>119000</t>
  </si>
  <si>
    <t>(592,000)</t>
  </si>
  <si>
    <t>8000</t>
  </si>
  <si>
    <t>454.86M</t>
  </si>
  <si>
    <t>(514.72M)</t>
  </si>
  <si>
    <t>(54.88M)</t>
  </si>
  <si>
    <t>255.95M</t>
  </si>
  <si>
    <t>186.85M</t>
  </si>
  <si>
    <t>-213.16%</t>
  </si>
  <si>
    <t>89.34%</t>
  </si>
  <si>
    <t>566.42%</t>
  </si>
  <si>
    <t>-27.00%</t>
  </si>
  <si>
    <t>179.25%</t>
  </si>
  <si>
    <t>-195.28%</t>
  </si>
  <si>
    <t>-18.30%</t>
  </si>
  <si>
    <t>80.06%</t>
  </si>
  <si>
    <t>54.29%</t>
  </si>
  <si>
    <t>59.01M</t>
  </si>
  <si>
    <t>(31.38M)</t>
  </si>
  <si>
    <t>286.75M</t>
  </si>
  <si>
    <t>(249.16M)</t>
  </si>
  <si>
    <t>(40.71M)</t>
  </si>
  <si>
    <t>173.06M</t>
  </si>
  <si>
    <t>334.1M</t>
  </si>
  <si>
    <t>168.35M</t>
  </si>
  <si>
    <t>116.57M</t>
  </si>
  <si>
    <t>93.05%</t>
  </si>
  <si>
    <t>-49.61%</t>
  </si>
  <si>
    <t>-30.76%</t>
  </si>
  <si>
    <t>Howden Joinery Group Plc (HWDN.L)</t>
  </si>
  <si>
    <t>427.10</t>
  </si>
  <si>
    <t>419.90</t>
  </si>
  <si>
    <t>420.30</t>
  </si>
  <si>
    <t>355.00 x 117100</t>
  </si>
  <si>
    <t>0.00 x 301100</t>
  </si>
  <si>
    <t>419.00 - 428.80</t>
  </si>
  <si>
    <t>344.98 - 479.50</t>
  </si>
  <si>
    <t>2367110</t>
  </si>
  <si>
    <t>2335281</t>
  </si>
  <si>
    <t>2.65B</t>
  </si>
  <si>
    <t>0.65</t>
  </si>
  <si>
    <t>14.53</t>
  </si>
  <si>
    <t>29.4</t>
  </si>
  <si>
    <t>0.08 (1.51%)</t>
  </si>
  <si>
    <t>2016-10-20</t>
  </si>
  <si>
    <t>462.15</t>
  </si>
  <si>
    <t>1.44B</t>
  </si>
  <si>
    <t>1.41B</t>
  </si>
  <si>
    <t>5.20%</t>
  </si>
  <si>
    <t>HWDN.L</t>
  </si>
  <si>
    <t>13.50%</t>
  </si>
  <si>
    <t>13.99</t>
  </si>
  <si>
    <t>675.79</t>
  </si>
  <si>
    <t>Dec 24, 2016</t>
  </si>
  <si>
    <t>14.20%</t>
  </si>
  <si>
    <t>20.60%</t>
  </si>
  <si>
    <t>45.34%</t>
  </si>
  <si>
    <t>258.1M</t>
  </si>
  <si>
    <t>185.6M</t>
  </si>
  <si>
    <t>-1.20%</t>
  </si>
  <si>
    <t>226.6M</t>
  </si>
  <si>
    <t>207.2M</t>
  </si>
  <si>
    <t>135.52M</t>
  </si>
  <si>
    <t>479.50</t>
  </si>
  <si>
    <t>344.98</t>
  </si>
  <si>
    <t>430.87</t>
  </si>
  <si>
    <t>425.47</t>
  </si>
  <si>
    <t>2.34M</t>
  </si>
  <si>
    <t>620.36M</t>
  </si>
  <si>
    <t>608.69M</t>
  </si>
  <si>
    <t>0.03%</t>
  </si>
  <si>
    <t>35.37%</t>
  </si>
  <si>
    <t>Oct 20, 2016</t>
  </si>
  <si>
    <t>Mr. Matthew Ingle</t>
  </si>
  <si>
    <t>Founder, CEO &amp; Exec. Director</t>
  </si>
  <si>
    <t>Mr. Mark P. W. Robson</t>
  </si>
  <si>
    <t>CFO, Deputy Chief Exec. Officer &amp; Exec. Director</t>
  </si>
  <si>
    <t>976k</t>
  </si>
  <si>
    <t>Mr. Clive Cockburn</t>
  </si>
  <si>
    <t>Chief Information Officer</t>
  </si>
  <si>
    <t>Paul Sharma</t>
  </si>
  <si>
    <t>Head of Investor Relations</t>
  </si>
  <si>
    <t>Mr. Gareth Hopkins</t>
  </si>
  <si>
    <t>Interim Group HR Director</t>
  </si>
  <si>
    <t>Huhtamäki Oyj (HUH1V.HE)</t>
  </si>
  <si>
    <t>34.62</t>
  </si>
  <si>
    <t>34.38</t>
  </si>
  <si>
    <t>34.49</t>
  </si>
  <si>
    <t>34.62 x</t>
  </si>
  <si>
    <t>34.63 x</t>
  </si>
  <si>
    <t>34.49 - 34.77</t>
  </si>
  <si>
    <t>32.26 - 42.33</t>
  </si>
  <si>
    <t>212665</t>
  </si>
  <si>
    <t>285417</t>
  </si>
  <si>
    <t>3.6B</t>
  </si>
  <si>
    <t>18.95</t>
  </si>
  <si>
    <t>1.83</t>
  </si>
  <si>
    <t>39.44</t>
  </si>
  <si>
    <t>792.37M</t>
  </si>
  <si>
    <t>770.58M</t>
  </si>
  <si>
    <t>3.07B</t>
  </si>
  <si>
    <t>3.25B</t>
  </si>
  <si>
    <t>768M</t>
  </si>
  <si>
    <t>748M</t>
  </si>
  <si>
    <t>3.02B</t>
  </si>
  <si>
    <t>820M</t>
  </si>
  <si>
    <t>791M</t>
  </si>
  <si>
    <t>3.13B</t>
  </si>
  <si>
    <t>742M</t>
  </si>
  <si>
    <t>719.2M</t>
  </si>
  <si>
    <t>0.43</t>
  </si>
  <si>
    <t>-9.80%</t>
  </si>
  <si>
    <t>HUH1V.HE</t>
  </si>
  <si>
    <t>11.78%</t>
  </si>
  <si>
    <t>15.74</t>
  </si>
  <si>
    <t>3.23</t>
  </si>
  <si>
    <t>3.07</t>
  </si>
  <si>
    <t>6.50%</t>
  </si>
  <si>
    <t>6.07%</t>
  </si>
  <si>
    <t>17.06%</t>
  </si>
  <si>
    <t>28.23</t>
  </si>
  <si>
    <t>384.2M</t>
  </si>
  <si>
    <t>190.7M</t>
  </si>
  <si>
    <t>100.1M</t>
  </si>
  <si>
    <t>787.4M</t>
  </si>
  <si>
    <t>64.43</t>
  </si>
  <si>
    <t>11.28</t>
  </si>
  <si>
    <t>286.6M</t>
  </si>
  <si>
    <t>25.29M</t>
  </si>
  <si>
    <t>-10.82%</t>
  </si>
  <si>
    <t>42.33</t>
  </si>
  <si>
    <t>32.26</t>
  </si>
  <si>
    <t>35.15</t>
  </si>
  <si>
    <t>34.51</t>
  </si>
  <si>
    <t>285.42k</t>
  </si>
  <si>
    <t>222.03k</t>
  </si>
  <si>
    <t>104.11M</t>
  </si>
  <si>
    <t>88.51M</t>
  </si>
  <si>
    <t>0.73</t>
  </si>
  <si>
    <t>2.12%</t>
  </si>
  <si>
    <t>Aug 27, 2002</t>
  </si>
  <si>
    <t>Mr. Jukka Moisio M.Sc. (Econ), MBA</t>
  </si>
  <si>
    <t>Chief Exec. Officer and Chairman of the GET</t>
  </si>
  <si>
    <t>Mr. Thomas Geust M.Sc. (Econ)</t>
  </si>
  <si>
    <t>Ms. Kaisa Uurasmaa</t>
  </si>
  <si>
    <t>Mr. Sami Pauni LL.M.</t>
  </si>
  <si>
    <t>Sr. VP of Corp. Affairs &amp; Legal and Group Gen. Counsel</t>
  </si>
  <si>
    <t>Ms. Teija Saraj\xe4rvi M.A</t>
  </si>
  <si>
    <t>Sr. VP of HR</t>
  </si>
  <si>
    <t>IBERIABANK Corporation (IBKC)</t>
  </si>
  <si>
    <t>80.80</t>
  </si>
  <si>
    <t>81.05</t>
  </si>
  <si>
    <t>81.00</t>
  </si>
  <si>
    <t>77.50 x 100</t>
  </si>
  <si>
    <t>84.95 x 100</t>
  </si>
  <si>
    <t>80.40 - 81.25</t>
  </si>
  <si>
    <t>60.88 - 91.10</t>
  </si>
  <si>
    <t>330010</t>
  </si>
  <si>
    <t>403634</t>
  </si>
  <si>
    <t>4.12B</t>
  </si>
  <si>
    <t>18.72</t>
  </si>
  <si>
    <t>4.32</t>
  </si>
  <si>
    <t>1.44 (1.78%)</t>
  </si>
  <si>
    <t>2017-06-28</t>
  </si>
  <si>
    <t>91.88</t>
  </si>
  <si>
    <t>8</t>
  </si>
  <si>
    <t>239.88M</t>
  </si>
  <si>
    <t>249.61M</t>
  </si>
  <si>
    <t>236.36M</t>
  </si>
  <si>
    <t>244M</t>
  </si>
  <si>
    <t>995M</t>
  </si>
  <si>
    <t>246.2M</t>
  </si>
  <si>
    <t>261.37M</t>
  </si>
  <si>
    <t>227.67M</t>
  </si>
  <si>
    <t>223.23M</t>
  </si>
  <si>
    <t>883.04M</t>
  </si>
  <si>
    <t>21.00%</t>
  </si>
  <si>
    <t>1.2</t>
  </si>
  <si>
    <t>1.18</t>
  </si>
  <si>
    <t>1.08</t>
  </si>
  <si>
    <t>1.02</t>
  </si>
  <si>
    <t>-0.12</t>
  </si>
  <si>
    <t>3.50%</t>
  </si>
  <si>
    <t>-10.00%</t>
  </si>
  <si>
    <t>1.80%</t>
  </si>
  <si>
    <t>4.10%</t>
  </si>
  <si>
    <t>IBKC</t>
  </si>
  <si>
    <t>-5.10%</t>
  </si>
  <si>
    <t>27.70%</t>
  </si>
  <si>
    <t>8.00%</t>
  </si>
  <si>
    <t>12.62%</t>
  </si>
  <si>
    <t>13.69</t>
  </si>
  <si>
    <t>2.22</t>
  </si>
  <si>
    <t>4.85</t>
  </si>
  <si>
    <t>22.88%</t>
  </si>
  <si>
    <t>37.12%</t>
  </si>
  <si>
    <t>6.48%</t>
  </si>
  <si>
    <t>849.92M</t>
  </si>
  <si>
    <t>20.09</t>
  </si>
  <si>
    <t>183.72M</t>
  </si>
  <si>
    <t>18.00%</t>
  </si>
  <si>
    <t>26.2</t>
  </si>
  <si>
    <t>65.25</t>
  </si>
  <si>
    <t>326.27M</t>
  </si>
  <si>
    <t>29.08%</t>
  </si>
  <si>
    <t>91.10</t>
  </si>
  <si>
    <t>60.88</t>
  </si>
  <si>
    <t>80.56</t>
  </si>
  <si>
    <t>403.63k</t>
  </si>
  <si>
    <t>257.7k</t>
  </si>
  <si>
    <t>50.97M</t>
  </si>
  <si>
    <t>50.1M</t>
  </si>
  <si>
    <t>1.97%</t>
  </si>
  <si>
    <t>76.20%</t>
  </si>
  <si>
    <t>2.72</t>
  </si>
  <si>
    <t>2.22%</t>
  </si>
  <si>
    <t>1.78%</t>
  </si>
  <si>
    <t>1.42</t>
  </si>
  <si>
    <t>1.75%</t>
  </si>
  <si>
    <t>2.27</t>
  </si>
  <si>
    <t>32.79%</t>
  </si>
  <si>
    <t>Jul 28, 2017</t>
  </si>
  <si>
    <t>Jun 28, 2017</t>
  </si>
  <si>
    <t>5/4</t>
  </si>
  <si>
    <t>Aug 16, 2005</t>
  </si>
  <si>
    <t>Mr. Daryl G. Byrd</t>
  </si>
  <si>
    <t>CEO, Pres &amp; Exec. Director</t>
  </si>
  <si>
    <t>2.19M</t>
  </si>
  <si>
    <t>Mr. Anthony J. Restel</t>
  </si>
  <si>
    <t>CFO, Sr. Exec. VP, Treasurer, CFO of IBERIABANK and Sr. Exec. VP of IBERIABANK</t>
  </si>
  <si>
    <t>889.49k</t>
  </si>
  <si>
    <t>42.67k</t>
  </si>
  <si>
    <t>Mr. Michael J. Brown</t>
  </si>
  <si>
    <t>Vice Chairman and Chief Operating Officer</t>
  </si>
  <si>
    <t>167.58k</t>
  </si>
  <si>
    <t>Mr. John R. Davis</t>
  </si>
  <si>
    <t>Sr. Exec. VP of Mergers, Acquisitions &amp; IR and Director of Fin. Strategy</t>
  </si>
  <si>
    <t>755.28k</t>
  </si>
  <si>
    <t>428.4k</t>
  </si>
  <si>
    <t>Mr. Jefferson G. Parker</t>
  </si>
  <si>
    <t>Vice-Chairman and Managing Director of Brokerage, Trust &amp; Wealth Management</t>
  </si>
  <si>
    <t>857.49k</t>
  </si>
  <si>
    <t>535.05M</t>
  </si>
  <si>
    <t>579.43M</t>
  </si>
  <si>
    <t>670.36M</t>
  </si>
  <si>
    <t>732.96M</t>
  </si>
  <si>
    <t>513.94M</t>
  </si>
  <si>
    <t>488.94M</t>
  </si>
  <si>
    <t>526.71M</t>
  </si>
  <si>
    <t>606.97M</t>
  </si>
  <si>
    <t>663.04M</t>
  </si>
  <si>
    <t>52.73M</t>
  </si>
  <si>
    <t>63.39M</t>
  </si>
  <si>
    <t>69.93M</t>
  </si>
  <si>
    <t>-5.02%</t>
  </si>
  <si>
    <t>63.45M</t>
  </si>
  <si>
    <t>46.95M</t>
  </si>
  <si>
    <t>59.1M</t>
  </si>
  <si>
    <t>67.7M</t>
  </si>
  <si>
    <t>35.85M</t>
  </si>
  <si>
    <t>33.09M</t>
  </si>
  <si>
    <t>51.58M</t>
  </si>
  <si>
    <t>14.09M</t>
  </si>
  <si>
    <t>11.11M</t>
  </si>
  <si>
    <t>11.61M</t>
  </si>
  <si>
    <t>12M</t>
  </si>
  <si>
    <t>16.12M</t>
  </si>
  <si>
    <t>-26.00%</t>
  </si>
  <si>
    <t>-4.79%</t>
  </si>
  <si>
    <t>32.20%</t>
  </si>
  <si>
    <t>14.55%</t>
  </si>
  <si>
    <t>499.85M</t>
  </si>
  <si>
    <t>488.09M</t>
  </si>
  <si>
    <t>534.73M</t>
  </si>
  <si>
    <t>611.26M</t>
  </si>
  <si>
    <t>665.26M</t>
  </si>
  <si>
    <t>-2.35%</t>
  </si>
  <si>
    <t>9.55%</t>
  </si>
  <si>
    <t>14.31%</t>
  </si>
  <si>
    <t>8.83%</t>
  </si>
  <si>
    <t>138.77M</t>
  </si>
  <si>
    <t>102.99M</t>
  </si>
  <si>
    <t>93.68M</t>
  </si>
  <si>
    <t>61.36M</t>
  </si>
  <si>
    <t>60.45M</t>
  </si>
  <si>
    <t>-25.78%</t>
  </si>
  <si>
    <t>-9.05%</t>
  </si>
  <si>
    <t>-34.50%</t>
  </si>
  <si>
    <t>-1.49%</t>
  </si>
  <si>
    <t>361.08M</t>
  </si>
  <si>
    <t>385.1M</t>
  </si>
  <si>
    <t>441.05M</t>
  </si>
  <si>
    <t>549.9M</t>
  </si>
  <si>
    <t>604.81M</t>
  </si>
  <si>
    <t>6.65%</t>
  </si>
  <si>
    <t>14.53%</t>
  </si>
  <si>
    <t>24.68%</t>
  </si>
  <si>
    <t>169.18M</t>
  </si>
  <si>
    <t>172.19M</t>
  </si>
  <si>
    <t>188.19M</t>
  </si>
  <si>
    <t>217.69M</t>
  </si>
  <si>
    <t>223.56M</t>
  </si>
  <si>
    <t>67.73M</t>
  </si>
  <si>
    <t>771000</t>
  </si>
  <si>
    <t>49.75M</t>
  </si>
  <si>
    <t>71.82M</t>
  </si>
  <si>
    <t>91.83M</t>
  </si>
  <si>
    <t>87.05M</t>
  </si>
  <si>
    <t>66.29M</t>
  </si>
  <si>
    <t>85.81M</t>
  </si>
  <si>
    <t>88.92M</t>
  </si>
  <si>
    <t>115.66M</t>
  </si>
  <si>
    <t>32.64M</t>
  </si>
  <si>
    <t>120.22M</t>
  </si>
  <si>
    <t>134.51M</t>
  </si>
  <si>
    <t>425.41M</t>
  </si>
  <si>
    <t>428.92M</t>
  </si>
  <si>
    <t>478.81M</t>
  </si>
  <si>
    <t>556.64M</t>
  </si>
  <si>
    <t>235.65M</t>
  </si>
  <si>
    <t>247.09M</t>
  </si>
  <si>
    <t>259.09M</t>
  </si>
  <si>
    <t>324.29M</t>
  </si>
  <si>
    <t>333.59M</t>
  </si>
  <si>
    <t>54.67M</t>
  </si>
  <si>
    <t>58.04M</t>
  </si>
  <si>
    <t>59.57M</t>
  </si>
  <si>
    <t>68.54M</t>
  </si>
  <si>
    <t>65.8M</t>
  </si>
  <si>
    <t>121.52M</t>
  </si>
  <si>
    <t>126.19M</t>
  </si>
  <si>
    <t>158.71M</t>
  </si>
  <si>
    <t>128.68M</t>
  </si>
  <si>
    <t>104.85M</t>
  </si>
  <si>
    <t>128.37M</t>
  </si>
  <si>
    <t>150.44M</t>
  </si>
  <si>
    <t>210.94M</t>
  </si>
  <si>
    <t>289.77M</t>
  </si>
  <si>
    <t>22.43%</t>
  </si>
  <si>
    <t>17.19%</t>
  </si>
  <si>
    <t>40.22%</t>
  </si>
  <si>
    <t>37.37%</t>
  </si>
  <si>
    <t>30.29%</t>
  </si>
  <si>
    <t>42000</t>
  </si>
  <si>
    <t>251000</t>
  </si>
  <si>
    <t>47.65M</t>
  </si>
  <si>
    <t>10.24M</t>
  </si>
  <si>
    <t>17.8M</t>
  </si>
  <si>
    <t>104.89M</t>
  </si>
  <si>
    <t>80.97M</t>
  </si>
  <si>
    <t>140.2M</t>
  </si>
  <si>
    <t>206.94M</t>
  </si>
  <si>
    <t>271.97M</t>
  </si>
  <si>
    <t>-22.80%</t>
  </si>
  <si>
    <t>73.15%</t>
  </si>
  <si>
    <t>47.60%</t>
  </si>
  <si>
    <t>31.43%</t>
  </si>
  <si>
    <t>28.43%</t>
  </si>
  <si>
    <t>34.75M</t>
  </si>
  <si>
    <t>64.09M</t>
  </si>
  <si>
    <t>85.19M</t>
  </si>
  <si>
    <t>51.81M</t>
  </si>
  <si>
    <t>59.71M</t>
  </si>
  <si>
    <t>70.81M</t>
  </si>
  <si>
    <t>(35.94M)</t>
  </si>
  <si>
    <t>(24.96M)</t>
  </si>
  <si>
    <t>4.55M</t>
  </si>
  <si>
    <t>11.27M</t>
  </si>
  <si>
    <t>(1.21M)</t>
  </si>
  <si>
    <t>(1.65M)</t>
  </si>
  <si>
    <t>(1.68M)</t>
  </si>
  <si>
    <t>74.95M</t>
  </si>
  <si>
    <t>63.9M</t>
  </si>
  <si>
    <t>103.8M</t>
  </si>
  <si>
    <t>184.91M</t>
  </si>
  <si>
    <t>-14.75%</t>
  </si>
  <si>
    <t>62.45%</t>
  </si>
  <si>
    <t>36.00%</t>
  </si>
  <si>
    <t>30.99%</t>
  </si>
  <si>
    <t>19.33%</t>
  </si>
  <si>
    <t>7.98M</t>
  </si>
  <si>
    <t>176.93M</t>
  </si>
  <si>
    <t>2.59</t>
  </si>
  <si>
    <t>2.20</t>
  </si>
  <si>
    <t>3.69</t>
  </si>
  <si>
    <t>-15.06%</t>
  </si>
  <si>
    <t>50.91%</t>
  </si>
  <si>
    <t>17.07%</t>
  </si>
  <si>
    <t>31.31M</t>
  </si>
  <si>
    <t>38.21M</t>
  </si>
  <si>
    <t>40.95M</t>
  </si>
  <si>
    <t>3.30</t>
  </si>
  <si>
    <t>3.68</t>
  </si>
  <si>
    <t>4.30</t>
  </si>
  <si>
    <t>11.52%</t>
  </si>
  <si>
    <t>16.85%</t>
  </si>
  <si>
    <t>28.96M</t>
  </si>
  <si>
    <t>31.43M</t>
  </si>
  <si>
    <t>38.31M</t>
  </si>
  <si>
    <t>41.11M</t>
  </si>
  <si>
    <t>248.21M</t>
  </si>
  <si>
    <t>238.67M</t>
  </si>
  <si>
    <t>251.99M</t>
  </si>
  <si>
    <t>241.65M</t>
  </si>
  <si>
    <t>295.9M</t>
  </si>
  <si>
    <t>-3.84%</t>
  </si>
  <si>
    <t>5.58%</t>
  </si>
  <si>
    <t>-4.10%</t>
  </si>
  <si>
    <t>22.45%</t>
  </si>
  <si>
    <t>3.44B</t>
  </si>
  <si>
    <t>4.9B</t>
  </si>
  <si>
    <t>4.88M</t>
  </si>
  <si>
    <t>355.67M</t>
  </si>
  <si>
    <t>430.04M</t>
  </si>
  <si>
    <t>325.55M</t>
  </si>
  <si>
    <t>212.36M</t>
  </si>
  <si>
    <t>46.22M</t>
  </si>
  <si>
    <t>52.47M</t>
  </si>
  <si>
    <t>72.82M</t>
  </si>
  <si>
    <t>316.93M</t>
  </si>
  <si>
    <t>90.91M</t>
  </si>
  <si>
    <t>215.98M</t>
  </si>
  <si>
    <t>191.77M</t>
  </si>
  <si>
    <t>167.79M</t>
  </si>
  <si>
    <t>257.94M</t>
  </si>
  <si>
    <t>347.93M</t>
  </si>
  <si>
    <t>2.29B</t>
  </si>
  <si>
    <t>2.88B</t>
  </si>
  <si>
    <t>4.96M</t>
  </si>
  <si>
    <t>8.21M</t>
  </si>
  <si>
    <t>102.25M</t>
  </si>
  <si>
    <t>108.3M</t>
  </si>
  <si>
    <t>311.24M</t>
  </si>
  <si>
    <t>469.08M</t>
  </si>
  <si>
    <t>465.35M</t>
  </si>
  <si>
    <t>1.26B</t>
  </si>
  <si>
    <t>-19.02%</t>
  </si>
  <si>
    <t>14.85%</t>
  </si>
  <si>
    <t>21.66%</t>
  </si>
  <si>
    <t>42.54%</t>
  </si>
  <si>
    <t>8.25B</t>
  </si>
  <si>
    <t>9.35B</t>
  </si>
  <si>
    <t>11.31B</t>
  </si>
  <si>
    <t>14.19B</t>
  </si>
  <si>
    <t>14.92B</t>
  </si>
  <si>
    <t>8.5B</t>
  </si>
  <si>
    <t>9.49B</t>
  </si>
  <si>
    <t>11.44B</t>
  </si>
  <si>
    <t>14.33B</t>
  </si>
  <si>
    <t>15.06B</t>
  </si>
  <si>
    <t>3B</t>
  </si>
  <si>
    <t>4.13B</t>
  </si>
  <si>
    <t>4.1B</t>
  </si>
  <si>
    <t>2.31B</t>
  </si>
  <si>
    <t>4.11B</t>
  </si>
  <si>
    <t>4.45B</t>
  </si>
  <si>
    <t>5.49B</t>
  </si>
  <si>
    <t>7.27B</t>
  </si>
  <si>
    <t>8.07B</t>
  </si>
  <si>
    <t>3.7M</t>
  </si>
  <si>
    <t>620.79M</t>
  </si>
  <si>
    <t>604.01M</t>
  </si>
  <si>
    <t>(251.6M)</t>
  </si>
  <si>
    <t>(143.07M)</t>
  </si>
  <si>
    <t>(130.13M)</t>
  </si>
  <si>
    <t>(138.38M)</t>
  </si>
  <si>
    <t>(144.72M)</t>
  </si>
  <si>
    <t>13.36%</t>
  </si>
  <si>
    <t>20.99%</t>
  </si>
  <si>
    <t>25.45%</t>
  </si>
  <si>
    <t>303.52M</t>
  </si>
  <si>
    <t>287.51M</t>
  </si>
  <si>
    <t>307.16M</t>
  </si>
  <si>
    <t>323.9M</t>
  </si>
  <si>
    <t>306.37M</t>
  </si>
  <si>
    <t>767.29M</t>
  </si>
  <si>
    <t>833.14M</t>
  </si>
  <si>
    <t>575.87M</t>
  </si>
  <si>
    <t>343.35M</t>
  </si>
  <si>
    <t>287.74M</t>
  </si>
  <si>
    <t>326.94M</t>
  </si>
  <si>
    <t>332.82M</t>
  </si>
  <si>
    <t>428.65M</t>
  </si>
  <si>
    <t>423.93M</t>
  </si>
  <si>
    <t>545.4M</t>
  </si>
  <si>
    <t>762.35M</t>
  </si>
  <si>
    <t>756.09M</t>
  </si>
  <si>
    <t>32.18M</t>
  </si>
  <si>
    <t>32.14M</t>
  </si>
  <si>
    <t>47.86M</t>
  </si>
  <si>
    <t>52.12M</t>
  </si>
  <si>
    <t>13.13B</t>
  </si>
  <si>
    <t>13.37B</t>
  </si>
  <si>
    <t>15.76B</t>
  </si>
  <si>
    <t>19.5B</t>
  </si>
  <si>
    <t>21.66B</t>
  </si>
  <si>
    <t>17.90%</t>
  </si>
  <si>
    <t>23.77%</t>
  </si>
  <si>
    <t>11.05%</t>
  </si>
  <si>
    <t>0.90%</t>
  </si>
  <si>
    <t>10.75B</t>
  </si>
  <si>
    <t>10.74B</t>
  </si>
  <si>
    <t>12.52B</t>
  </si>
  <si>
    <t>16.18B</t>
  </si>
  <si>
    <t>17.41B</t>
  </si>
  <si>
    <t>4.86B</t>
  </si>
  <si>
    <t>5.66B</t>
  </si>
  <si>
    <t>7.33B</t>
  </si>
  <si>
    <t>6.26B</t>
  </si>
  <si>
    <t>5.88B</t>
  </si>
  <si>
    <t>6.86B</t>
  </si>
  <si>
    <t>8.85B</t>
  </si>
  <si>
    <t>9.17B</t>
  </si>
  <si>
    <t>16.61%</t>
  </si>
  <si>
    <t>29.22%</t>
  </si>
  <si>
    <t>726.42M</t>
  </si>
  <si>
    <t>961.04M</t>
  </si>
  <si>
    <t>667.06M</t>
  </si>
  <si>
    <t>333.96M</t>
  </si>
  <si>
    <t>690.69M</t>
  </si>
  <si>
    <t>852.68M</t>
  </si>
  <si>
    <t>361.41M</t>
  </si>
  <si>
    <t>564.65M</t>
  </si>
  <si>
    <t>6.94M</t>
  </si>
  <si>
    <t>34.79M</t>
  </si>
  <si>
    <t>55.52M</t>
  </si>
  <si>
    <t>303.05M</t>
  </si>
  <si>
    <t>680.34M</t>
  </si>
  <si>
    <t>845.74M</t>
  </si>
  <si>
    <t>326.62M</t>
  </si>
  <si>
    <t>509.14M</t>
  </si>
  <si>
    <t>392.46M</t>
  </si>
  <si>
    <t>270.36M</t>
  </si>
  <si>
    <t>396.31M</t>
  </si>
  <si>
    <t>305.66M</t>
  </si>
  <si>
    <t>573.44M</t>
  </si>
  <si>
    <t>-31.11%</t>
  </si>
  <si>
    <t>46.59%</t>
  </si>
  <si>
    <t>-22.87%</t>
  </si>
  <si>
    <t>87.61%</t>
  </si>
  <si>
    <t>5.53%</t>
  </si>
  <si>
    <t>7.19%</t>
  </si>
  <si>
    <t>7.93%</t>
  </si>
  <si>
    <t>3.42%</t>
  </si>
  <si>
    <t>5.25%</t>
  </si>
  <si>
    <t>125.11M</t>
  </si>
  <si>
    <t>136.53M</t>
  </si>
  <si>
    <t>136.24M</t>
  </si>
  <si>
    <t>159.42M</t>
  </si>
  <si>
    <t>173.12M</t>
  </si>
  <si>
    <t>11.6B</t>
  </si>
  <si>
    <t>11.83B</t>
  </si>
  <si>
    <t>13.91B</t>
  </si>
  <si>
    <t>17.01B</t>
  </si>
  <si>
    <t>18.72B</t>
  </si>
  <si>
    <t>76.81M</t>
  </si>
  <si>
    <t>132.1M</t>
  </si>
  <si>
    <t>2.42B</t>
  </si>
  <si>
    <t>31.92M</t>
  </si>
  <si>
    <t>35.26M</t>
  </si>
  <si>
    <t>41.14M</t>
  </si>
  <si>
    <t>44.8M</t>
  </si>
  <si>
    <t>1.8B</t>
  </si>
  <si>
    <t>411.47M</t>
  </si>
  <si>
    <t>436.14M</t>
  </si>
  <si>
    <t>497.27M</t>
  </si>
  <si>
    <t>584.49M</t>
  </si>
  <si>
    <t>704.39M</t>
  </si>
  <si>
    <t>(16.49M)</t>
  </si>
  <si>
    <t>7.53M</t>
  </si>
  <si>
    <t>(1.59M)</t>
  </si>
  <si>
    <t>(26.04M)</t>
  </si>
  <si>
    <t>(114.18M)</t>
  </si>
  <si>
    <t>(98.87M)</t>
  </si>
  <si>
    <t>(85.85M)</t>
  </si>
  <si>
    <t>11.45%</t>
  </si>
  <si>
    <t>11.76%</t>
  </si>
  <si>
    <t>12.42%</t>
  </si>
  <si>
    <t>12.96%</t>
  </si>
  <si>
    <t>12.81%</t>
  </si>
  <si>
    <t>13.57%</t>
  </si>
  <si>
    <t>(32.83M)</t>
  </si>
  <si>
    <t>(16.94M)</t>
  </si>
  <si>
    <t>(29.84M)</t>
  </si>
  <si>
    <t>(19.5M)</t>
  </si>
  <si>
    <t>(12.84M)</t>
  </si>
  <si>
    <t>33.7M</t>
  </si>
  <si>
    <t>193.93M</t>
  </si>
  <si>
    <t>438.89M</t>
  </si>
  <si>
    <t>195.01M</t>
  </si>
  <si>
    <t>(105.22M)</t>
  </si>
  <si>
    <t>(32.17M)</t>
  </si>
  <si>
    <t>(299.25M)</t>
  </si>
  <si>
    <t>(711.37M)</t>
  </si>
  <si>
    <t>(992.24M)</t>
  </si>
  <si>
    <t>(1.03B)</t>
  </si>
  <si>
    <t>(703.18M)</t>
  </si>
  <si>
    <t>(1.08B)</t>
  </si>
  <si>
    <t>(1.44B)</t>
  </si>
  <si>
    <t>1.19B</t>
  </si>
  <si>
    <t>926.97M</t>
  </si>
  <si>
    <t>671.01M</t>
  </si>
  <si>
    <t>779.71M</t>
  </si>
  <si>
    <t>723.9M</t>
  </si>
  <si>
    <t>(914.23M)</t>
  </si>
  <si>
    <t>(824.44M)</t>
  </si>
  <si>
    <t>(703.95M)</t>
  </si>
  <si>
    <t>(704.03M)</t>
  </si>
  <si>
    <t>204.43M</t>
  </si>
  <si>
    <t>41.03M</t>
  </si>
  <si>
    <t>51.52M</t>
  </si>
  <si>
    <t>65.91M</t>
  </si>
  <si>
    <t>(21.37M)</t>
  </si>
  <si>
    <t>(4.85M)</t>
  </si>
  <si>
    <t>(25.98M)</t>
  </si>
  <si>
    <t>(932,000)</t>
  </si>
  <si>
    <t>(1.56M)</t>
  </si>
  <si>
    <t>168.39M</t>
  </si>
  <si>
    <t>68.23M</t>
  </si>
  <si>
    <t>13.77M</t>
  </si>
  <si>
    <t>(571.33M)</t>
  </si>
  <si>
    <t>(876.18M)</t>
  </si>
  <si>
    <t>(671.73M)</t>
  </si>
  <si>
    <t>(519.45M)</t>
  </si>
  <si>
    <t>(1.36B)</t>
  </si>
  <si>
    <t>-53.36%</t>
  </si>
  <si>
    <t>22.67%</t>
  </si>
  <si>
    <t>-161.52%</t>
  </si>
  <si>
    <t>-101.42%</t>
  </si>
  <si>
    <t>-163.76%</t>
  </si>
  <si>
    <t>-115.93%</t>
  </si>
  <si>
    <t>-77.49%</t>
  </si>
  <si>
    <t>-185.34%</t>
  </si>
  <si>
    <t>(40.07M)</t>
  </si>
  <si>
    <t>(40.33M)</t>
  </si>
  <si>
    <t>(43.07M)</t>
  </si>
  <si>
    <t>(52.32M)</t>
  </si>
  <si>
    <t>(63.82M)</t>
  </si>
  <si>
    <t>(56.79M)</t>
  </si>
  <si>
    <t>(7.03M)</t>
  </si>
  <si>
    <t>-0.66%</t>
  </si>
  <si>
    <t>-21.47%</t>
  </si>
  <si>
    <t>-21.99%</t>
  </si>
  <si>
    <t>10.69M</t>
  </si>
  <si>
    <t>641.03M</t>
  </si>
  <si>
    <t>968.75M</t>
  </si>
  <si>
    <t>(39.43M)</t>
  </si>
  <si>
    <t>5.82M</t>
  </si>
  <si>
    <t>78.73M</t>
  </si>
  <si>
    <t>322.86M</t>
  </si>
  <si>
    <t>(42.25M)</t>
  </si>
  <si>
    <t>(2.28M)</t>
  </si>
  <si>
    <t>(3.73M)</t>
  </si>
  <si>
    <t>(3.62M)</t>
  </si>
  <si>
    <t>(11.67M)</t>
  </si>
  <si>
    <t>2.81M</t>
  </si>
  <si>
    <t>8.1M</t>
  </si>
  <si>
    <t>11.69M</t>
  </si>
  <si>
    <t>82.35M</t>
  </si>
  <si>
    <t>334.53M</t>
  </si>
  <si>
    <t>(159M)</t>
  </si>
  <si>
    <t>235.56M</t>
  </si>
  <si>
    <t>142.06M</t>
  </si>
  <si>
    <t>(658.71M)</t>
  </si>
  <si>
    <t>472.22M</t>
  </si>
  <si>
    <t>(102.32M)</t>
  </si>
  <si>
    <t>377.3M</t>
  </si>
  <si>
    <t>110.3M</t>
  </si>
  <si>
    <t>(520.65M)</t>
  </si>
  <si>
    <t>182.52M</t>
  </si>
  <si>
    <t>(56.68M)</t>
  </si>
  <si>
    <t>(141.74M)</t>
  </si>
  <si>
    <t>31.77M</t>
  </si>
  <si>
    <t>(138.06M)</t>
  </si>
  <si>
    <t>289.7M</t>
  </si>
  <si>
    <t>24.09M</t>
  </si>
  <si>
    <t>2.87M</t>
  </si>
  <si>
    <t>54.64M</t>
  </si>
  <si>
    <t>63.2M</t>
  </si>
  <si>
    <t>304.73M</t>
  </si>
  <si>
    <t>(80.77M)</t>
  </si>
  <si>
    <t>(144.61M)</t>
  </si>
  <si>
    <t>(22.87M)</t>
  </si>
  <si>
    <t>(201.26M)</t>
  </si>
  <si>
    <t>(15.03M)</t>
  </si>
  <si>
    <t>886000</t>
  </si>
  <si>
    <t>580000</t>
  </si>
  <si>
    <t>8.02M</t>
  </si>
  <si>
    <t>937.55M</t>
  </si>
  <si>
    <t>191.24M</t>
  </si>
  <si>
    <t>750.09M</t>
  </si>
  <si>
    <t>337.02M</t>
  </si>
  <si>
    <t>1.97B</t>
  </si>
  <si>
    <t>-79.60%</t>
  </si>
  <si>
    <t>292.22%</t>
  </si>
  <si>
    <t>-55.07%</t>
  </si>
  <si>
    <t>484.32%</t>
  </si>
  <si>
    <t>166.44%</t>
  </si>
  <si>
    <t>35.74%</t>
  </si>
  <si>
    <t>129.45%</t>
  </si>
  <si>
    <t>50.27%</t>
  </si>
  <si>
    <t>268.68%</t>
  </si>
  <si>
    <t>397.68M</t>
  </si>
  <si>
    <t>(579.58M)</t>
  </si>
  <si>
    <t>156.7M</t>
  </si>
  <si>
    <t>(37.83M)</t>
  </si>
  <si>
    <t>851.86M</t>
  </si>
  <si>
    <t>(1.36M)</t>
  </si>
  <si>
    <t>88.42M</t>
  </si>
  <si>
    <t>48.5M</t>
  </si>
  <si>
    <t>125.1M</t>
  </si>
  <si>
    <t>228.21M</t>
  </si>
  <si>
    <t>6,591.70%</t>
  </si>
  <si>
    <t>-45.15%</t>
  </si>
  <si>
    <t>157.96%</t>
  </si>
  <si>
    <t>82.43%</t>
  </si>
  <si>
    <t>4.78%</t>
  </si>
  <si>
    <t>Independent Bank Corp. (INDB)</t>
  </si>
  <si>
    <t>66.60</t>
  </si>
  <si>
    <t>66.55</t>
  </si>
  <si>
    <t>66.50</t>
  </si>
  <si>
    <t>62.65 x 100</t>
  </si>
  <si>
    <t>66.00 - 66.85</t>
  </si>
  <si>
    <t>46.75 - 71.95</t>
  </si>
  <si>
    <t>43348</t>
  </si>
  <si>
    <t>86201</t>
  </si>
  <si>
    <t>1.81B</t>
  </si>
  <si>
    <t>22.58</t>
  </si>
  <si>
    <t>2.95</t>
  </si>
  <si>
    <t>1.28 (1.92%)</t>
  </si>
  <si>
    <t>2017-06-22</t>
  </si>
  <si>
    <t>64.20</t>
  </si>
  <si>
    <t>84.13M</t>
  </si>
  <si>
    <t>86.91M</t>
  </si>
  <si>
    <t>338.53M</t>
  </si>
  <si>
    <t>360.62M</t>
  </si>
  <si>
    <t>83.58M</t>
  </si>
  <si>
    <t>86.07M</t>
  </si>
  <si>
    <t>336.64M</t>
  </si>
  <si>
    <t>349.13M</t>
  </si>
  <si>
    <t>85.2M</t>
  </si>
  <si>
    <t>87.85M</t>
  </si>
  <si>
    <t>340.93M</t>
  </si>
  <si>
    <t>367.94M</t>
  </si>
  <si>
    <t>77.63M</t>
  </si>
  <si>
    <t>78.08M</t>
  </si>
  <si>
    <t>310.27M</t>
  </si>
  <si>
    <t>8.40%</t>
  </si>
  <si>
    <t>0.79</t>
  </si>
  <si>
    <t>0.64</t>
  </si>
  <si>
    <t>2.60%</t>
  </si>
  <si>
    <t>-19.00%</t>
  </si>
  <si>
    <t>-2.60%</t>
  </si>
  <si>
    <t>INDB</t>
  </si>
  <si>
    <t>13.10%</t>
  </si>
  <si>
    <t>6.28%</t>
  </si>
  <si>
    <t>17.62</t>
  </si>
  <si>
    <t>5.87</t>
  </si>
  <si>
    <t>25.48%</t>
  </si>
  <si>
    <t>39.96%</t>
  </si>
  <si>
    <t>1.05%</t>
  </si>
  <si>
    <t>9.46%</t>
  </si>
  <si>
    <t>309.16M</t>
  </si>
  <si>
    <t>11.63</t>
  </si>
  <si>
    <t>78.76M</t>
  </si>
  <si>
    <t>212.49M</t>
  </si>
  <si>
    <t>7.86</t>
  </si>
  <si>
    <t>323.32M</t>
  </si>
  <si>
    <t>32.44</t>
  </si>
  <si>
    <t>129.23M</t>
  </si>
  <si>
    <t>39.66%</t>
  </si>
  <si>
    <t>71.95</t>
  </si>
  <si>
    <t>46.75</t>
  </si>
  <si>
    <t>65.24</t>
  </si>
  <si>
    <t>64.42</t>
  </si>
  <si>
    <t>86.2k</t>
  </si>
  <si>
    <t>53.43k</t>
  </si>
  <si>
    <t>27.23M</t>
  </si>
  <si>
    <t>26.41M</t>
  </si>
  <si>
    <t>3.65%</t>
  </si>
  <si>
    <t>80.50%</t>
  </si>
  <si>
    <t>905.52k</t>
  </si>
  <si>
    <t>10.37</t>
  </si>
  <si>
    <t>983.86k</t>
  </si>
  <si>
    <t>1.28</t>
  </si>
  <si>
    <t>1.79%</t>
  </si>
  <si>
    <t>2.32</t>
  </si>
  <si>
    <t>40.34%</t>
  </si>
  <si>
    <t>Jul 7, 2017</t>
  </si>
  <si>
    <t>Jun 22, 2017</t>
  </si>
  <si>
    <t>Oct 1, 1987</t>
  </si>
  <si>
    <t>Mr. Christopher Oddleifson</t>
  </si>
  <si>
    <t>Mr. Robert D. Cozzone</t>
  </si>
  <si>
    <t>Chief Financial Officer &amp; Treasurer</t>
  </si>
  <si>
    <t>596.11k</t>
  </si>
  <si>
    <t>24.98k</t>
  </si>
  <si>
    <t>Mr. Barry H. Jensen</t>
  </si>
  <si>
    <t>Chief Information Officer &amp; Sr. VP</t>
  </si>
  <si>
    <t>479.19k</t>
  </si>
  <si>
    <t>Mr. Edward H. Seksay</t>
  </si>
  <si>
    <t>Gen. Counsel &amp; Corp. Sec.</t>
  </si>
  <si>
    <t>509.61k</t>
  </si>
  <si>
    <t>Mr. Gerard F. Nadeau</t>
  </si>
  <si>
    <t>Director</t>
  </si>
  <si>
    <t>645.63k</t>
  </si>
  <si>
    <t>196.19M</t>
  </si>
  <si>
    <t>205.91M</t>
  </si>
  <si>
    <t>216.46M</t>
  </si>
  <si>
    <t>246.64M</t>
  </si>
  <si>
    <t>178.31M</t>
  </si>
  <si>
    <t>189.75M</t>
  </si>
  <si>
    <t>197.02M</t>
  </si>
  <si>
    <t>214.72M</t>
  </si>
  <si>
    <t>224.24M</t>
  </si>
  <si>
    <t>132000</t>
  </si>
  <si>
    <t>15.97M</t>
  </si>
  <si>
    <t>19.44M</t>
  </si>
  <si>
    <t>20.82M</t>
  </si>
  <si>
    <t>22.39M</t>
  </si>
  <si>
    <t>5.12%</t>
  </si>
  <si>
    <t>4.71%</t>
  </si>
  <si>
    <t>23.39M</t>
  </si>
  <si>
    <t>23.34M</t>
  </si>
  <si>
    <t>20.42M</t>
  </si>
  <si>
    <t>20.62M</t>
  </si>
  <si>
    <t>18.79M</t>
  </si>
  <si>
    <t>10.62M</t>
  </si>
  <si>
    <t>11.04M</t>
  </si>
  <si>
    <t>11.14M</t>
  </si>
  <si>
    <t>12.69M</t>
  </si>
  <si>
    <t>12.71M</t>
  </si>
  <si>
    <t>9.04M</t>
  </si>
  <si>
    <t>7.65M</t>
  </si>
  <si>
    <t>-12.51%</t>
  </si>
  <si>
    <t>-8.85%</t>
  </si>
  <si>
    <t>172.8M</t>
  </si>
  <si>
    <t>182.58M</t>
  </si>
  <si>
    <t>196.04M</t>
  </si>
  <si>
    <t>214.93M</t>
  </si>
  <si>
    <t>227.84M</t>
  </si>
  <si>
    <t>5.66%</t>
  </si>
  <si>
    <t>7.37%</t>
  </si>
  <si>
    <t>9.63%</t>
  </si>
  <si>
    <t>6.01%</t>
  </si>
  <si>
    <t>18.06M</t>
  </si>
  <si>
    <t>-43.51%</t>
  </si>
  <si>
    <t>-85.58%</t>
  </si>
  <si>
    <t>305.00%</t>
  </si>
  <si>
    <t>172.38M</t>
  </si>
  <si>
    <t>185.64M</t>
  </si>
  <si>
    <t>213.43M</t>
  </si>
  <si>
    <t>221.77M</t>
  </si>
  <si>
    <t>14.97%</t>
  </si>
  <si>
    <t>3.91%</t>
  </si>
  <si>
    <t>62.14M</t>
  </si>
  <si>
    <t>63.77M</t>
  </si>
  <si>
    <t>67.33M</t>
  </si>
  <si>
    <t>74.66M</t>
  </si>
  <si>
    <t>82.36M</t>
  </si>
  <si>
    <t>5000</t>
  </si>
  <si>
    <t>230000</t>
  </si>
  <si>
    <t>191000</t>
  </si>
  <si>
    <t>(405,000)</t>
  </si>
  <si>
    <t>(26,000)</t>
  </si>
  <si>
    <t>40.49M</t>
  </si>
  <si>
    <t>52.39M</t>
  </si>
  <si>
    <t>54.02M</t>
  </si>
  <si>
    <t>58.75M</t>
  </si>
  <si>
    <t>62.75M</t>
  </si>
  <si>
    <t>25.71M</t>
  </si>
  <si>
    <t>35.56M</t>
  </si>
  <si>
    <t>34.38M</t>
  </si>
  <si>
    <t>38.02M</t>
  </si>
  <si>
    <t>40.94M</t>
  </si>
  <si>
    <t>21.65M</t>
  </si>
  <si>
    <t>13.13M</t>
  </si>
  <si>
    <t>16.31M</t>
  </si>
  <si>
    <t>19.64M</t>
  </si>
  <si>
    <t>150.49M</t>
  </si>
  <si>
    <t>161.49M</t>
  </si>
  <si>
    <t>185.17M</t>
  </si>
  <si>
    <t>186.14M</t>
  </si>
  <si>
    <t>84.01M</t>
  </si>
  <si>
    <t>89.89M</t>
  </si>
  <si>
    <t>94.04M</t>
  </si>
  <si>
    <t>105.34M</t>
  </si>
  <si>
    <t>108.96M</t>
  </si>
  <si>
    <t>13.55M</t>
  </si>
  <si>
    <t>15.22M</t>
  </si>
  <si>
    <t>15.91M</t>
  </si>
  <si>
    <t>40.66M</t>
  </si>
  <si>
    <t>55.01M</t>
  </si>
  <si>
    <t>51.38M</t>
  </si>
  <si>
    <t>54.37M</t>
  </si>
  <si>
    <t>50.04M</t>
  </si>
  <si>
    <t>86.21M</t>
  </si>
  <si>
    <t>102.91M</t>
  </si>
  <si>
    <t>117.98M</t>
  </si>
  <si>
    <t>12.45%</t>
  </si>
  <si>
    <t>15.46%</t>
  </si>
  <si>
    <t>19.38%</t>
  </si>
  <si>
    <t>35.86%</t>
  </si>
  <si>
    <t>(30,000)</t>
  </si>
  <si>
    <t>7.92M</t>
  </si>
  <si>
    <t>2.46M</t>
  </si>
  <si>
    <t>10.73M</t>
  </si>
  <si>
    <t>57.3M</t>
  </si>
  <si>
    <t>66.74M</t>
  </si>
  <si>
    <t>83.74M</t>
  </si>
  <si>
    <t>92.18M</t>
  </si>
  <si>
    <t>112.08M</t>
  </si>
  <si>
    <t>16.47%</t>
  </si>
  <si>
    <t>10.07%</t>
  </si>
  <si>
    <t>21.59%</t>
  </si>
  <si>
    <t>34.07%</t>
  </si>
  <si>
    <t>14.67M</t>
  </si>
  <si>
    <t>16.48M</t>
  </si>
  <si>
    <t>23.9M</t>
  </si>
  <si>
    <t>35.43M</t>
  </si>
  <si>
    <t>16.59M</t>
  </si>
  <si>
    <t>21.06M</t>
  </si>
  <si>
    <t>17M</t>
  </si>
  <si>
    <t>10.22M</t>
  </si>
  <si>
    <t>(5,000)</t>
  </si>
  <si>
    <t>42.63M</t>
  </si>
  <si>
    <t>50.25M</t>
  </si>
  <si>
    <t>59.85M</t>
  </si>
  <si>
    <t>64.96M</t>
  </si>
  <si>
    <t>76.65M</t>
  </si>
  <si>
    <t>19.09%</t>
  </si>
  <si>
    <t>8.55%</t>
  </si>
  <si>
    <t>17.99%</t>
  </si>
  <si>
    <t>2.18</t>
  </si>
  <si>
    <t>2.50</t>
  </si>
  <si>
    <t>2.51</t>
  </si>
  <si>
    <t>2.90</t>
  </si>
  <si>
    <t>11.22%</t>
  </si>
  <si>
    <t>14.68%</t>
  </si>
  <si>
    <t>0.40%</t>
  </si>
  <si>
    <t>15.54%</t>
  </si>
  <si>
    <t>21.78M</t>
  </si>
  <si>
    <t>23.01M</t>
  </si>
  <si>
    <t>25.89M</t>
  </si>
  <si>
    <t>26.4M</t>
  </si>
  <si>
    <t>11.79%</t>
  </si>
  <si>
    <t>16.00%</t>
  </si>
  <si>
    <t>23.09M</t>
  </si>
  <si>
    <t>23.99M</t>
  </si>
  <si>
    <t>25.96M</t>
  </si>
  <si>
    <t>26.46M</t>
  </si>
  <si>
    <t>98.14M</t>
  </si>
  <si>
    <t>168.11M</t>
  </si>
  <si>
    <t>143.34M</t>
  </si>
  <si>
    <t>84.81M</t>
  </si>
  <si>
    <t>97.2M</t>
  </si>
  <si>
    <t>71.29%</t>
  </si>
  <si>
    <t>-14.73%</t>
  </si>
  <si>
    <t>-40.83%</t>
  </si>
  <si>
    <t>14.60%</t>
  </si>
  <si>
    <t>714.89M</t>
  </si>
  <si>
    <t>804.54M</t>
  </si>
  <si>
    <t>356000</t>
  </si>
  <si>
    <t>804000</t>
  </si>
  <si>
    <t>62.59M</t>
  </si>
  <si>
    <t>80.38M</t>
  </si>
  <si>
    <t>74.72M</t>
  </si>
  <si>
    <t>120.39M</t>
  </si>
  <si>
    <t>103.97M</t>
  </si>
  <si>
    <t>915000</t>
  </si>
  <si>
    <t>6.09M</t>
  </si>
  <si>
    <t>5.65M</t>
  </si>
  <si>
    <t>3.79M</t>
  </si>
  <si>
    <t>463.2M</t>
  </si>
  <si>
    <t>635.2M</t>
  </si>
  <si>
    <t>648.23M</t>
  </si>
  <si>
    <t>709M</t>
  </si>
  <si>
    <t>728.79M</t>
  </si>
  <si>
    <t>24.77M</t>
  </si>
  <si>
    <t>27.63M</t>
  </si>
  <si>
    <t>23.91M</t>
  </si>
  <si>
    <t>24.67M</t>
  </si>
  <si>
    <t>165.52M</t>
  </si>
  <si>
    <t>57.1M</t>
  </si>
  <si>
    <t>196.94M</t>
  </si>
  <si>
    <t>198.04M</t>
  </si>
  <si>
    <t>12.54%</t>
  </si>
  <si>
    <t>-0.68%</t>
  </si>
  <si>
    <t>32.22%</t>
  </si>
  <si>
    <t>0.43%</t>
  </si>
  <si>
    <t>4.47B</t>
  </si>
  <si>
    <t>4.67B</t>
  </si>
  <si>
    <t>4.92B</t>
  </si>
  <si>
    <t>5.94B</t>
  </si>
  <si>
    <t>4.52B</t>
  </si>
  <si>
    <t>4.72B</t>
  </si>
  <si>
    <t>4.97B</t>
  </si>
  <si>
    <t>6B</t>
  </si>
  <si>
    <t>766.11M</t>
  </si>
  <si>
    <t>861.44M</t>
  </si>
  <si>
    <t>946.09M</t>
  </si>
  <si>
    <t>829.1M</t>
  </si>
  <si>
    <t>842.3M</t>
  </si>
  <si>
    <t>881.07M</t>
  </si>
  <si>
    <t>942.79M</t>
  </si>
  <si>
    <t>999.21M</t>
  </si>
  <si>
    <t>2.92B</t>
  </si>
  <si>
    <t>3.14B</t>
  </si>
  <si>
    <t>3.29B</t>
  </si>
  <si>
    <t>(51.83M)</t>
  </si>
  <si>
    <t>(53.24M)</t>
  </si>
  <si>
    <t>(55.1M)</t>
  </si>
  <si>
    <t>(55.83M)</t>
  </si>
  <si>
    <t>(61.57M)</t>
  </si>
  <si>
    <t>4.43%</t>
  </si>
  <si>
    <t>11.72%</t>
  </si>
  <si>
    <t>8.12%</t>
  </si>
  <si>
    <t>55.23M</t>
  </si>
  <si>
    <t>64.95M</t>
  </si>
  <si>
    <t>64.07M</t>
  </si>
  <si>
    <t>75.66M</t>
  </si>
  <si>
    <t>78.48M</t>
  </si>
  <si>
    <t>409.4M</t>
  </si>
  <si>
    <t>388.94M</t>
  </si>
  <si>
    <t>435.08M</t>
  </si>
  <si>
    <t>498.45M</t>
  </si>
  <si>
    <t>530.43M</t>
  </si>
  <si>
    <t>247.26M</t>
  </si>
  <si>
    <t>206.29M</t>
  </si>
  <si>
    <t>254.77M</t>
  </si>
  <si>
    <t>285.54M</t>
  </si>
  <si>
    <t>299.05M</t>
  </si>
  <si>
    <t>162.14M</t>
  </si>
  <si>
    <t>182.64M</t>
  </si>
  <si>
    <t>180.31M</t>
  </si>
  <si>
    <t>212.91M</t>
  </si>
  <si>
    <t>231.37M</t>
  </si>
  <si>
    <t>6.1B</t>
  </si>
  <si>
    <t>6.36B</t>
  </si>
  <si>
    <t>7.21B</t>
  </si>
  <si>
    <t>7.71B</t>
  </si>
  <si>
    <t>5.94%</t>
  </si>
  <si>
    <t>13.27%</t>
  </si>
  <si>
    <t>6.93%</t>
  </si>
  <si>
    <t>4.55B</t>
  </si>
  <si>
    <t>4.99B</t>
  </si>
  <si>
    <t>5.21B</t>
  </si>
  <si>
    <t>5.99B</t>
  </si>
  <si>
    <t>6.41B</t>
  </si>
  <si>
    <t>2.06B</t>
  </si>
  <si>
    <t>3.3B</t>
  </si>
  <si>
    <t>3.75B</t>
  </si>
  <si>
    <t>4.14B</t>
  </si>
  <si>
    <t>9.67%</t>
  </si>
  <si>
    <t>7.04%</t>
  </si>
  <si>
    <t>591.06M</t>
  </si>
  <si>
    <t>448.49M</t>
  </si>
  <si>
    <t>406.66M</t>
  </si>
  <si>
    <t>343.93M</t>
  </si>
  <si>
    <t>335.47M</t>
  </si>
  <si>
    <t>378.6M</t>
  </si>
  <si>
    <t>259.32M</t>
  </si>
  <si>
    <t>235.89M</t>
  </si>
  <si>
    <t>185.98M</t>
  </si>
  <si>
    <t>226.91M</t>
  </si>
  <si>
    <t>105.03M</t>
  </si>
  <si>
    <t>38M</t>
  </si>
  <si>
    <t>52.03M</t>
  </si>
  <si>
    <t>154.29M</t>
  </si>
  <si>
    <t>197.89M</t>
  </si>
  <si>
    <t>133.96M</t>
  </si>
  <si>
    <t>176.91M</t>
  </si>
  <si>
    <t>212.45M</t>
  </si>
  <si>
    <t>189.17M</t>
  </si>
  <si>
    <t>170.76M</t>
  </si>
  <si>
    <t>157.95M</t>
  </si>
  <si>
    <t>108.56M</t>
  </si>
  <si>
    <t>-10.96%</t>
  </si>
  <si>
    <t>-9.73%</t>
  </si>
  <si>
    <t>-7.50%</t>
  </si>
  <si>
    <t>-31.27%</t>
  </si>
  <si>
    <t>10.27%</t>
  </si>
  <si>
    <t>7.35%</t>
  </si>
  <si>
    <t>4.35%</t>
  </si>
  <si>
    <t>89.93M</t>
  </si>
  <si>
    <t>72.79M</t>
  </si>
  <si>
    <t>107.26M</t>
  </si>
  <si>
    <t>103.37M</t>
  </si>
  <si>
    <t>96.96M</t>
  </si>
  <si>
    <t>5.23B</t>
  </si>
  <si>
    <t>5.51B</t>
  </si>
  <si>
    <t>6.44B</t>
  </si>
  <si>
    <t>6.84B</t>
  </si>
  <si>
    <t>529.32M</t>
  </si>
  <si>
    <t>591.54M</t>
  </si>
  <si>
    <t>640.53M</t>
  </si>
  <si>
    <t>771.46M</t>
  </si>
  <si>
    <t>864.69M</t>
  </si>
  <si>
    <t>225000</t>
  </si>
  <si>
    <t>235000</t>
  </si>
  <si>
    <t>237000</t>
  </si>
  <si>
    <t>260000</t>
  </si>
  <si>
    <t>268000</t>
  </si>
  <si>
    <t>269.95M</t>
  </si>
  <si>
    <t>305.18M</t>
  </si>
  <si>
    <t>311.98M</t>
  </si>
  <si>
    <t>405.49M</t>
  </si>
  <si>
    <t>451.66M</t>
  </si>
  <si>
    <t>263.67M</t>
  </si>
  <si>
    <t>293.56M</t>
  </si>
  <si>
    <t>330.44M</t>
  </si>
  <si>
    <t>368.17M</t>
  </si>
  <si>
    <t>414.1M</t>
  </si>
  <si>
    <t>(2.02M)</t>
  </si>
  <si>
    <t>173000</t>
  </si>
  <si>
    <t>(5.41M)</t>
  </si>
  <si>
    <t>(5.52M)</t>
  </si>
  <si>
    <t>(3.76M)</t>
  </si>
  <si>
    <t>(1.51M)</t>
  </si>
  <si>
    <t>9.19%</t>
  </si>
  <si>
    <t>10.06%</t>
  </si>
  <si>
    <t>9.37%</t>
  </si>
  <si>
    <t>(6.26M)</t>
  </si>
  <si>
    <t>(9.29M)</t>
  </si>
  <si>
    <t>(7.68M)</t>
  </si>
  <si>
    <t>(8.97M)</t>
  </si>
  <si>
    <t>(13.45M)</t>
  </si>
  <si>
    <t>67000</t>
  </si>
  <si>
    <t>10.55M</t>
  </si>
  <si>
    <t>9.01M</t>
  </si>
  <si>
    <t>37.94M</t>
  </si>
  <si>
    <t>(125.32M)</t>
  </si>
  <si>
    <t>(8.71M)</t>
  </si>
  <si>
    <t>(68.48M)</t>
  </si>
  <si>
    <t>(9.95M)</t>
  </si>
  <si>
    <t>(128.15M)</t>
  </si>
  <si>
    <t>(272.54M)</t>
  </si>
  <si>
    <t>(120.73M)</t>
  </si>
  <si>
    <t>(252.07M)</t>
  </si>
  <si>
    <t>(178.15M)</t>
  </si>
  <si>
    <t>166.09M</t>
  </si>
  <si>
    <t>147.22M</t>
  </si>
  <si>
    <t>183.59M</t>
  </si>
  <si>
    <t>168.2M</t>
  </si>
  <si>
    <t>(325.22M)</t>
  </si>
  <si>
    <t>(84.26M)</t>
  </si>
  <si>
    <t>(266.96M)</t>
  </si>
  <si>
    <t>(114.55M)</t>
  </si>
  <si>
    <t>(227.9M)</t>
  </si>
  <si>
    <t>39.31M</t>
  </si>
  <si>
    <t>876000</t>
  </si>
  <si>
    <t>(267,000)</t>
  </si>
  <si>
    <t>(11.28M)</t>
  </si>
  <si>
    <t>(162,000)</t>
  </si>
  <si>
    <t>(163,000)</t>
  </si>
  <si>
    <t>8.95M</t>
  </si>
  <si>
    <t>6.31M</t>
  </si>
  <si>
    <t>(293.76M)</t>
  </si>
  <si>
    <t>(169.29M)</t>
  </si>
  <si>
    <t>(285.09M)</t>
  </si>
  <si>
    <t>(205.02M)</t>
  </si>
  <si>
    <t>(239.4M)</t>
  </si>
  <si>
    <t>42.37%</t>
  </si>
  <si>
    <t>-68.40%</t>
  </si>
  <si>
    <t>28.09%</t>
  </si>
  <si>
    <t>-16.77%</t>
  </si>
  <si>
    <t>-149.73%</t>
  </si>
  <si>
    <t>-82.21%</t>
  </si>
  <si>
    <t>-131.71%</t>
  </si>
  <si>
    <t>-87.04%</t>
  </si>
  <si>
    <t>-97.06%</t>
  </si>
  <si>
    <t>(22.49M)</t>
  </si>
  <si>
    <t>(15.12M)</t>
  </si>
  <si>
    <t>(22.44M)</t>
  </si>
  <si>
    <t>(26.17M)</t>
  </si>
  <si>
    <t>32.77%</t>
  </si>
  <si>
    <t>-48.41%</t>
  </si>
  <si>
    <t>-16.62%</t>
  </si>
  <si>
    <t>-13.52%</t>
  </si>
  <si>
    <t>79.14M</t>
  </si>
  <si>
    <t>94.01M</t>
  </si>
  <si>
    <t>80.73M</t>
  </si>
  <si>
    <t>104.8M</t>
  </si>
  <si>
    <t>333.49M</t>
  </si>
  <si>
    <t>318.06M</t>
  </si>
  <si>
    <t>428.71M</t>
  </si>
  <si>
    <t>350.74M</t>
  </si>
  <si>
    <t>4.06M</t>
  </si>
  <si>
    <t>2.52M</t>
  </si>
  <si>
    <t>969000</t>
  </si>
  <si>
    <t>1.56M</t>
  </si>
  <si>
    <t>2.32M</t>
  </si>
  <si>
    <t>(90.81M)</t>
  </si>
  <si>
    <t>(141.02M)</t>
  </si>
  <si>
    <t>(41.4M)</t>
  </si>
  <si>
    <t>(112.93M)</t>
  </si>
  <si>
    <t>(59.84M)</t>
  </si>
  <si>
    <t>(65.82M)</t>
  </si>
  <si>
    <t>(61.07M)</t>
  </si>
  <si>
    <t>(71.4M)</t>
  </si>
  <si>
    <t>(73.93M)</t>
  </si>
  <si>
    <t>(24.99M)</t>
  </si>
  <si>
    <t>(79.95M)</t>
  </si>
  <si>
    <t>30M</t>
  </si>
  <si>
    <t>(39M)</t>
  </si>
  <si>
    <t>(65.79M)</t>
  </si>
  <si>
    <t>35M</t>
  </si>
  <si>
    <t>51000</t>
  </si>
  <si>
    <t>(57,000)</t>
  </si>
  <si>
    <t>201000</t>
  </si>
  <si>
    <t>(467,000)</t>
  </si>
  <si>
    <t>(669,000)</t>
  </si>
  <si>
    <t>(641,000)</t>
  </si>
  <si>
    <t>(657,000)</t>
  </si>
  <si>
    <t>(696,000)</t>
  </si>
  <si>
    <t>612000</t>
  </si>
  <si>
    <t>842000</t>
  </si>
  <si>
    <t>663000</t>
  </si>
  <si>
    <t>201.96M</t>
  </si>
  <si>
    <t>68.11M</t>
  </si>
  <si>
    <t>164.3M</t>
  </si>
  <si>
    <t>213.51M</t>
  </si>
  <si>
    <t>158.88M</t>
  </si>
  <si>
    <t>-66.27%</t>
  </si>
  <si>
    <t>141.21%</t>
  </si>
  <si>
    <t>29.95%</t>
  </si>
  <si>
    <t>-25.59%</t>
  </si>
  <si>
    <t>102.94%</t>
  </si>
  <si>
    <t>33.08%</t>
  </si>
  <si>
    <t>75.90%</t>
  </si>
  <si>
    <t>90.64%</t>
  </si>
  <si>
    <t>64.42%</t>
  </si>
  <si>
    <t>(22.03M)</t>
  </si>
  <si>
    <t>851000</t>
  </si>
  <si>
    <t>(38.07M)</t>
  </si>
  <si>
    <t>97.51M</t>
  </si>
  <si>
    <t>13.33M</t>
  </si>
  <si>
    <t>63.51M</t>
  </si>
  <si>
    <t>92.74M</t>
  </si>
  <si>
    <t>75.05M</t>
  </si>
  <si>
    <t>83.45M</t>
  </si>
  <si>
    <t>46.01%</t>
  </si>
  <si>
    <t>-19.07%</t>
  </si>
  <si>
    <t>4.64%</t>
  </si>
  <si>
    <t>Krones AG (KRN.DE)</t>
  </si>
  <si>
    <t>107.40</t>
  </si>
  <si>
    <t>106.90</t>
  </si>
  <si>
    <t>107.50</t>
  </si>
  <si>
    <t>0.00 x 4000</t>
  </si>
  <si>
    <t>0.00 x 10500</t>
  </si>
  <si>
    <t>106.55 - 107.50</t>
  </si>
  <si>
    <t>80.54 - 114.50</t>
  </si>
  <si>
    <t>22707</t>
  </si>
  <si>
    <t>43677</t>
  </si>
  <si>
    <t>19.26</t>
  </si>
  <si>
    <t>5.57</t>
  </si>
  <si>
    <t>108.96</t>
  </si>
  <si>
    <t>15</t>
  </si>
  <si>
    <t>869.8M</t>
  </si>
  <si>
    <t>3.58B</t>
  </si>
  <si>
    <t>3.65B</t>
  </si>
  <si>
    <t>788.2M</t>
  </si>
  <si>
    <t>819.8M</t>
  </si>
  <si>
    <t>1.3</t>
  </si>
  <si>
    <t>1.25</t>
  </si>
  <si>
    <t>1.58</t>
  </si>
  <si>
    <t>1.15</t>
  </si>
  <si>
    <t>1.75</t>
  </si>
  <si>
    <t>1.4</t>
  </si>
  <si>
    <t>-11.50%</t>
  </si>
  <si>
    <t>1.60%</t>
  </si>
  <si>
    <t>10.80%</t>
  </si>
  <si>
    <t>KRN.DE</t>
  </si>
  <si>
    <t>7.42%</t>
  </si>
  <si>
    <t>15.22%</t>
  </si>
  <si>
    <t>2.52</t>
  </si>
  <si>
    <t>2.65</t>
  </si>
  <si>
    <t>112.75</t>
  </si>
  <si>
    <t>16.50%</t>
  </si>
  <si>
    <t>309.39M</t>
  </si>
  <si>
    <t>176.05M</t>
  </si>
  <si>
    <t>13.70%</t>
  </si>
  <si>
    <t>256.1M</t>
  </si>
  <si>
    <t>8.13</t>
  </si>
  <si>
    <t>40.49</t>
  </si>
  <si>
    <t>234.27M</t>
  </si>
  <si>
    <t>92.47M</t>
  </si>
  <si>
    <t>7.55%</t>
  </si>
  <si>
    <t>114.50</t>
  </si>
  <si>
    <t>80.54</t>
  </si>
  <si>
    <t>106.84</t>
  </si>
  <si>
    <t>102.52</t>
  </si>
  <si>
    <t>43.68k</t>
  </si>
  <si>
    <t>39.62k</t>
  </si>
  <si>
    <t>31.59M</t>
  </si>
  <si>
    <t>1.55</t>
  </si>
  <si>
    <t>1.45%</t>
  </si>
  <si>
    <t>3/1</t>
  </si>
  <si>
    <t>Aug 22, 2007</t>
  </si>
  <si>
    <t>Mr. Christoph Klenk</t>
  </si>
  <si>
    <t>Chairman of Exec. Board &amp; CEO</t>
  </si>
  <si>
    <t>Mr. Michael Andersen</t>
  </si>
  <si>
    <t>CFO &amp; Member of Exec. Board</t>
  </si>
  <si>
    <t>824k</t>
  </si>
  <si>
    <t>Mr. Rainulf Diepold</t>
  </si>
  <si>
    <t>Member of Exec. Board</t>
  </si>
  <si>
    <t>763k</t>
  </si>
  <si>
    <t>Mr. Thomas Ricker</t>
  </si>
  <si>
    <t>510k</t>
  </si>
  <si>
    <t>Mr. Markus Tischer</t>
  </si>
  <si>
    <t>433k</t>
  </si>
  <si>
    <t>MB Financial, Inc. (MBFI)</t>
  </si>
  <si>
    <t>42.49</t>
  </si>
  <si>
    <t>42.56</t>
  </si>
  <si>
    <t>42.57</t>
  </si>
  <si>
    <t>42.14 - 42.82</t>
  </si>
  <si>
    <t>35.00 - 48.47</t>
  </si>
  <si>
    <t>390596</t>
  </si>
  <si>
    <t>340992</t>
  </si>
  <si>
    <t>3.53B</t>
  </si>
  <si>
    <t>0.97</t>
  </si>
  <si>
    <t>18.87</t>
  </si>
  <si>
    <t>0.84 (1.97%)</t>
  </si>
  <si>
    <t>48.70</t>
  </si>
  <si>
    <t>152.82M</t>
  </si>
  <si>
    <t>158.4M</t>
  </si>
  <si>
    <t>622.47M</t>
  </si>
  <si>
    <t>676.27M</t>
  </si>
  <si>
    <t>149.4M</t>
  </si>
  <si>
    <t>597.5M</t>
  </si>
  <si>
    <t>643.8M</t>
  </si>
  <si>
    <t>157.3M</t>
  </si>
  <si>
    <t>165M</t>
  </si>
  <si>
    <t>640M</t>
  </si>
  <si>
    <t>695M</t>
  </si>
  <si>
    <t>129.81M</t>
  </si>
  <si>
    <t>137.89M</t>
  </si>
  <si>
    <t>546.51M</t>
  </si>
  <si>
    <t>17.70%</t>
  </si>
  <si>
    <t>14.90%</t>
  </si>
  <si>
    <t>13.90%</t>
  </si>
  <si>
    <t>0.6</t>
  </si>
  <si>
    <t>-0.07</t>
  </si>
  <si>
    <t>-8.50%</t>
  </si>
  <si>
    <t>-11.70%</t>
  </si>
  <si>
    <t>MBFI</t>
  </si>
  <si>
    <t>27.80%</t>
  </si>
  <si>
    <t>23.90%</t>
  </si>
  <si>
    <t>13.30%</t>
  </si>
  <si>
    <t>14.21</t>
  </si>
  <si>
    <t>2.06</t>
  </si>
  <si>
    <t>3.88</t>
  </si>
  <si>
    <t>20.81%</t>
  </si>
  <si>
    <t>32.87%</t>
  </si>
  <si>
    <t>1.09%</t>
  </si>
  <si>
    <t>910.88M</t>
  </si>
  <si>
    <t>11.45</t>
  </si>
  <si>
    <t>181.54M</t>
  </si>
  <si>
    <t>508.35M</t>
  </si>
  <si>
    <t>6.08</t>
  </si>
  <si>
    <t>29.89</t>
  </si>
  <si>
    <t>377.37M</t>
  </si>
  <si>
    <t>11.74%</t>
  </si>
  <si>
    <t>48.47</t>
  </si>
  <si>
    <t>43.37</t>
  </si>
  <si>
    <t>43.78</t>
  </si>
  <si>
    <t>340.99k</t>
  </si>
  <si>
    <t>308.5k</t>
  </si>
  <si>
    <t>83.16M</t>
  </si>
  <si>
    <t>80.35M</t>
  </si>
  <si>
    <t>5.84%</t>
  </si>
  <si>
    <t>72.30%</t>
  </si>
  <si>
    <t>7.34</t>
  </si>
  <si>
    <t>2.85%</t>
  </si>
  <si>
    <t>33.78%</t>
  </si>
  <si>
    <t>Dec 22, 2003</t>
  </si>
  <si>
    <t>Mr. Mitchell S. Feiger</t>
  </si>
  <si>
    <t>Chief Exec. Officer, Pres, Director and Director of MB Financial Bank</t>
  </si>
  <si>
    <t>2.06M</t>
  </si>
  <si>
    <t>180.66k</t>
  </si>
  <si>
    <t>Mr. Randall T. Conte CPA</t>
  </si>
  <si>
    <t>CFO, VP, CFO of MB Financial Bank, COO of MB Financial Bank and EVP of MB Financial Bank</t>
  </si>
  <si>
    <t>738.03k</t>
  </si>
  <si>
    <t>Mr. Mark A. Hoppe</t>
  </si>
  <si>
    <t>CEO of MB Financial Bank, Pres of MB Financial Bank and Director of MB Financial Bank</t>
  </si>
  <si>
    <t>1.37M</t>
  </si>
  <si>
    <t>Ms. Jill E. York</t>
  </si>
  <si>
    <t>VP and EVP of Specialty Banking</t>
  </si>
  <si>
    <t>826.5k</t>
  </si>
  <si>
    <t>339.25k</t>
  </si>
  <si>
    <t>Mr. Brian J. Wildman</t>
  </si>
  <si>
    <t>Exec. VP of Consumer Banking of MB Financial Bank</t>
  </si>
  <si>
    <t>650.6k</t>
  </si>
  <si>
    <t>133.95k</t>
  </si>
  <si>
    <t>335.31M</t>
  </si>
  <si>
    <t>297.9M</t>
  </si>
  <si>
    <t>375.15M</t>
  </si>
  <si>
    <t>494.23M</t>
  </si>
  <si>
    <t>557.18M</t>
  </si>
  <si>
    <t>271.71M</t>
  </si>
  <si>
    <t>238.54M</t>
  </si>
  <si>
    <t>301.05M</t>
  </si>
  <si>
    <t>413.64M</t>
  </si>
  <si>
    <t>479M</t>
  </si>
  <si>
    <t>15000</t>
  </si>
  <si>
    <t>25000</t>
  </si>
  <si>
    <t>1000</t>
  </si>
  <si>
    <t>867000</t>
  </si>
  <si>
    <t>587000</t>
  </si>
  <si>
    <t>62.74M</t>
  </si>
  <si>
    <t>58.65M</t>
  </si>
  <si>
    <t>73.41M</t>
  </si>
  <si>
    <t>80.27M</t>
  </si>
  <si>
    <t>77.59M</t>
  </si>
  <si>
    <t>-11.16%</t>
  </si>
  <si>
    <t>25.93%</t>
  </si>
  <si>
    <t>31.74%</t>
  </si>
  <si>
    <t>12.74%</t>
  </si>
  <si>
    <t>42.52M</t>
  </si>
  <si>
    <t>25.56M</t>
  </si>
  <si>
    <t>24.33M</t>
  </si>
  <si>
    <t>28.63M</t>
  </si>
  <si>
    <t>39.29M</t>
  </si>
  <si>
    <t>30.26M</t>
  </si>
  <si>
    <t>19.24M</t>
  </si>
  <si>
    <t>19.66M</t>
  </si>
  <si>
    <t>25.58M</t>
  </si>
  <si>
    <t>12.26M</t>
  </si>
  <si>
    <t>6.32M</t>
  </si>
  <si>
    <t>8.97M</t>
  </si>
  <si>
    <t>13.71M</t>
  </si>
  <si>
    <t>-39.89%</t>
  </si>
  <si>
    <t>17.69%</t>
  </si>
  <si>
    <t>37.23%</t>
  </si>
  <si>
    <t>292.79M</t>
  </si>
  <si>
    <t>272.34M</t>
  </si>
  <si>
    <t>350.82M</t>
  </si>
  <si>
    <t>465.61M</t>
  </si>
  <si>
    <t>517.89M</t>
  </si>
  <si>
    <t>-6.99%</t>
  </si>
  <si>
    <t>28.82%</t>
  </si>
  <si>
    <t>32.72%</t>
  </si>
  <si>
    <t>11.23%</t>
  </si>
  <si>
    <t>(5.8M)</t>
  </si>
  <si>
    <t>21.39M</t>
  </si>
  <si>
    <t>19.56M</t>
  </si>
  <si>
    <t>34.79%</t>
  </si>
  <si>
    <t>307.65%</t>
  </si>
  <si>
    <t>77.45%</t>
  </si>
  <si>
    <t>301.69M</t>
  </si>
  <si>
    <t>278.14M</t>
  </si>
  <si>
    <t>338.77M</t>
  </si>
  <si>
    <t>444.22M</t>
  </si>
  <si>
    <t>498.33M</t>
  </si>
  <si>
    <t>21.80%</t>
  </si>
  <si>
    <t>31.13%</t>
  </si>
  <si>
    <t>12.18%</t>
  </si>
  <si>
    <t>144.03M</t>
  </si>
  <si>
    <t>202.11M</t>
  </si>
  <si>
    <t>327.85M</t>
  </si>
  <si>
    <t>357.92M</t>
  </si>
  <si>
    <t>779000</t>
  </si>
  <si>
    <t>13000</t>
  </si>
  <si>
    <t>(2.43M)</t>
  </si>
  <si>
    <t>(176,000)</t>
  </si>
  <si>
    <t>447000</t>
  </si>
  <si>
    <t>81.15M</t>
  </si>
  <si>
    <t>83.02M</t>
  </si>
  <si>
    <t>144.28M</t>
  </si>
  <si>
    <t>235.02M</t>
  </si>
  <si>
    <t>286.78M</t>
  </si>
  <si>
    <t>63.16M</t>
  </si>
  <si>
    <t>63.88M</t>
  </si>
  <si>
    <t>122.44M</t>
  </si>
  <si>
    <t>211.47M</t>
  </si>
  <si>
    <t>253.91M</t>
  </si>
  <si>
    <t>62.1M</t>
  </si>
  <si>
    <t>61.41M</t>
  </si>
  <si>
    <t>60.26M</t>
  </si>
  <si>
    <t>93M</t>
  </si>
  <si>
    <t>70.69M</t>
  </si>
  <si>
    <t>284.07M</t>
  </si>
  <si>
    <t>296.3M</t>
  </si>
  <si>
    <t>398.65M</t>
  </si>
  <si>
    <t>533.93M</t>
  </si>
  <si>
    <t>591.44M</t>
  </si>
  <si>
    <t>165.7M</t>
  </si>
  <si>
    <t>177.86M</t>
  </si>
  <si>
    <t>239.69M</t>
  </si>
  <si>
    <t>343.71M</t>
  </si>
  <si>
    <t>387.17M</t>
  </si>
  <si>
    <t>35.81M</t>
  </si>
  <si>
    <t>36.88M</t>
  </si>
  <si>
    <t>44.17M</t>
  </si>
  <si>
    <t>50.24M</t>
  </si>
  <si>
    <t>56.92M</t>
  </si>
  <si>
    <t>30.33M</t>
  </si>
  <si>
    <t>29.49M</t>
  </si>
  <si>
    <t>53.77M</t>
  </si>
  <si>
    <t>62.82M</t>
  </si>
  <si>
    <t>78.52M</t>
  </si>
  <si>
    <t>161.65M</t>
  </si>
  <si>
    <t>126.28M</t>
  </si>
  <si>
    <t>142.23M</t>
  </si>
  <si>
    <t>238.14M</t>
  </si>
  <si>
    <t>264.8M</t>
  </si>
  <si>
    <t>-21.88%</t>
  </si>
  <si>
    <t>12.63%</t>
  </si>
  <si>
    <t>67.43%</t>
  </si>
  <si>
    <t>28.94%</t>
  </si>
  <si>
    <t>(32.38M)</t>
  </si>
  <si>
    <t>11.68M</t>
  </si>
  <si>
    <t>8.04M</t>
  </si>
  <si>
    <t>12.45M</t>
  </si>
  <si>
    <t>2.41M</t>
  </si>
  <si>
    <t>14000</t>
  </si>
  <si>
    <t>35.29M</t>
  </si>
  <si>
    <t>23.87M</t>
  </si>
  <si>
    <t>126.85M</t>
  </si>
  <si>
    <t>137.95M</t>
  </si>
  <si>
    <t>123.29M</t>
  </si>
  <si>
    <t>232.16M</t>
  </si>
  <si>
    <t>253.38M</t>
  </si>
  <si>
    <t>-10.62%</t>
  </si>
  <si>
    <t>88.30%</t>
  </si>
  <si>
    <t>9.14%</t>
  </si>
  <si>
    <t>36.48M</t>
  </si>
  <si>
    <t>39.49M</t>
  </si>
  <si>
    <t>37.19M</t>
  </si>
  <si>
    <t>79.24M</t>
  </si>
  <si>
    <t>21.3M</t>
  </si>
  <si>
    <t>17.81M</t>
  </si>
  <si>
    <t>33.64M</t>
  </si>
  <si>
    <t>33.29M</t>
  </si>
  <si>
    <t>15.18M</t>
  </si>
  <si>
    <t>21.68M</t>
  </si>
  <si>
    <t>(48,000)</t>
  </si>
  <si>
    <t>39.57M</t>
  </si>
  <si>
    <t>45.92M</t>
  </si>
  <si>
    <t>(2,000)</t>
  </si>
  <si>
    <t>(7,000)</t>
  </si>
  <si>
    <t>90.37M</t>
  </si>
  <si>
    <t>98.45M</t>
  </si>
  <si>
    <t>158.94M</t>
  </si>
  <si>
    <t>174.13M</t>
  </si>
  <si>
    <t>8.94%</t>
  </si>
  <si>
    <t>-12.55%</t>
  </si>
  <si>
    <t>84.60%</t>
  </si>
  <si>
    <t>9.56%</t>
  </si>
  <si>
    <t>87.1M</t>
  </si>
  <si>
    <t>82.1M</t>
  </si>
  <si>
    <t>150.94M</t>
  </si>
  <si>
    <t>166.13M</t>
  </si>
  <si>
    <t>-27.07%</t>
  </si>
  <si>
    <t>53.79%</t>
  </si>
  <si>
    <t>54.27M</t>
  </si>
  <si>
    <t>62.01M</t>
  </si>
  <si>
    <t>74.18M</t>
  </si>
  <si>
    <t>76.97M</t>
  </si>
  <si>
    <t>1.79</t>
  </si>
  <si>
    <t>2.13</t>
  </si>
  <si>
    <t>11.88%</t>
  </si>
  <si>
    <t>-26.82%</t>
  </si>
  <si>
    <t>54.20%</t>
  </si>
  <si>
    <t>54.99M</t>
  </si>
  <si>
    <t>62.57M</t>
  </si>
  <si>
    <t>74.85M</t>
  </si>
  <si>
    <t>77.98M</t>
  </si>
  <si>
    <t>176.01M</t>
  </si>
  <si>
    <t>205.19M</t>
  </si>
  <si>
    <t>256.8M</t>
  </si>
  <si>
    <t>307.87M</t>
  </si>
  <si>
    <t>364.78M</t>
  </si>
  <si>
    <t>16.58%</t>
  </si>
  <si>
    <t>25.15%</t>
  </si>
  <si>
    <t>19.88%</t>
  </si>
  <si>
    <t>18.49%</t>
  </si>
  <si>
    <t>2.66B</t>
  </si>
  <si>
    <t>3.52B</t>
  </si>
  <si>
    <t>3.72B</t>
  </si>
  <si>
    <t>42.95M</t>
  </si>
  <si>
    <t>41.32M</t>
  </si>
  <si>
    <t>52.07M</t>
  </si>
  <si>
    <t>65.87M</t>
  </si>
  <si>
    <t>64.61M</t>
  </si>
  <si>
    <t>23.42M</t>
  </si>
  <si>
    <t>55.39M</t>
  </si>
  <si>
    <t>51.42M</t>
  </si>
  <si>
    <t>75.57M</t>
  </si>
  <si>
    <t>114.23M</t>
  </si>
  <si>
    <t>962.58M</t>
  </si>
  <si>
    <t>952.1M</t>
  </si>
  <si>
    <t>108.51M</t>
  </si>
  <si>
    <t>293.53M</t>
  </si>
  <si>
    <t>269.8M</t>
  </si>
  <si>
    <t>230.39M</t>
  </si>
  <si>
    <t>204.72M</t>
  </si>
  <si>
    <t>119.03M</t>
  </si>
  <si>
    <t>268.9M</t>
  </si>
  <si>
    <t>792.49M</t>
  </si>
  <si>
    <t>818.3M</t>
  </si>
  <si>
    <t>815.57M</t>
  </si>
  <si>
    <t>5.08%</t>
  </si>
  <si>
    <t>31.95%</t>
  </si>
  <si>
    <t>-0.63%</t>
  </si>
  <si>
    <t>5.6B</t>
  </si>
  <si>
    <t>8.97B</t>
  </si>
  <si>
    <t>9.67B</t>
  </si>
  <si>
    <t>12.63B</t>
  </si>
  <si>
    <t>5.77B</t>
  </si>
  <si>
    <t>5.71B</t>
  </si>
  <si>
    <t>9.08B</t>
  </si>
  <si>
    <t>9.79B</t>
  </si>
  <si>
    <t>12.77B</t>
  </si>
  <si>
    <t>2.43B</t>
  </si>
  <si>
    <t>2.6B</t>
  </si>
  <si>
    <t>5.02B</t>
  </si>
  <si>
    <t>5.93B</t>
  </si>
  <si>
    <t>398.5M</t>
  </si>
  <si>
    <t>335.24M</t>
  </si>
  <si>
    <t>621.37M</t>
  </si>
  <si>
    <t>698.04M</t>
  </si>
  <si>
    <t>905.65M</t>
  </si>
  <si>
    <t>3.68B</t>
  </si>
  <si>
    <t>172.74M</t>
  </si>
  <si>
    <t>348.61M</t>
  </si>
  <si>
    <t>397.96M</t>
  </si>
  <si>
    <t>439.05M</t>
  </si>
  <si>
    <t>659.58M</t>
  </si>
  <si>
    <t>500.25M</t>
  </si>
  <si>
    <t>31.23M</t>
  </si>
  <si>
    <t>34.68M</t>
  </si>
  <si>
    <t>36.33M</t>
  </si>
  <si>
    <t>(1.9M)</t>
  </si>
  <si>
    <t>(31.23M)</t>
  </si>
  <si>
    <t>(34.68M)</t>
  </si>
  <si>
    <t>(36.33M)</t>
  </si>
  <si>
    <t>(124.2M)</t>
  </si>
  <si>
    <t>(111.75M)</t>
  </si>
  <si>
    <t>(110.03M)</t>
  </si>
  <si>
    <t>(128.14M)</t>
  </si>
  <si>
    <t>(139.37M)</t>
  </si>
  <si>
    <t>60.21%</t>
  </si>
  <si>
    <t>7.72%</t>
  </si>
  <si>
    <t>30.66%</t>
  </si>
  <si>
    <t>351.36M</t>
  </si>
  <si>
    <t>352.15M</t>
  </si>
  <si>
    <t>401.21M</t>
  </si>
  <si>
    <t>447.7M</t>
  </si>
  <si>
    <t>605.24M</t>
  </si>
  <si>
    <t>665.46M</t>
  </si>
  <si>
    <t>657.27M</t>
  </si>
  <si>
    <t>212.58M</t>
  </si>
  <si>
    <t>210.47M</t>
  </si>
  <si>
    <t>471.34M</t>
  </si>
  <si>
    <t>433.03M</t>
  </si>
  <si>
    <t>704.04M</t>
  </si>
  <si>
    <t>452.88M</t>
  </si>
  <si>
    <t>446.8M</t>
  </si>
  <si>
    <t>749.53M</t>
  </si>
  <si>
    <t>769.88M</t>
  </si>
  <si>
    <t>9.61B</t>
  </si>
  <si>
    <t>9.7B</t>
  </si>
  <si>
    <t>14.66B</t>
  </si>
  <si>
    <t>15.69B</t>
  </si>
  <si>
    <t>19.45B</t>
  </si>
  <si>
    <t>0.95%</t>
  </si>
  <si>
    <t>51.12%</t>
  </si>
  <si>
    <t>23.99%</t>
  </si>
  <si>
    <t>0.99%</t>
  </si>
  <si>
    <t>7.54B</t>
  </si>
  <si>
    <t>10.99B</t>
  </si>
  <si>
    <t>11.51B</t>
  </si>
  <si>
    <t>14.11B</t>
  </si>
  <si>
    <t>5.38B</t>
  </si>
  <si>
    <t>5.01B</t>
  </si>
  <si>
    <t>6.87B</t>
  </si>
  <si>
    <t>6.88B</t>
  </si>
  <si>
    <t>7.7B</t>
  </si>
  <si>
    <t>-2.14%</t>
  </si>
  <si>
    <t>48.90%</t>
  </si>
  <si>
    <t>488.72M</t>
  </si>
  <si>
    <t>707.61M</t>
  </si>
  <si>
    <t>280.48M</t>
  </si>
  <si>
    <t>502.52M</t>
  </si>
  <si>
    <t>948.54M</t>
  </si>
  <si>
    <t>72.24M</t>
  </si>
  <si>
    <t>309.13M</t>
  </si>
  <si>
    <t>717.12M</t>
  </si>
  <si>
    <t>839.68M</t>
  </si>
  <si>
    <t>208.24M</t>
  </si>
  <si>
    <t>193.39M</t>
  </si>
  <si>
    <t>231.42M</t>
  </si>
  <si>
    <t>230.74M</t>
  </si>
  <si>
    <t>294.29M</t>
  </si>
  <si>
    <t>208.23M</t>
  </si>
  <si>
    <t>205.09M</t>
  </si>
  <si>
    <t>251.57M</t>
  </si>
  <si>
    <t>521.76M</t>
  </si>
  <si>
    <t>352.97M</t>
  </si>
  <si>
    <t>107.40%</t>
  </si>
  <si>
    <t>-32.35%</t>
  </si>
  <si>
    <t>7.29%</t>
  </si>
  <si>
    <t>8.18%</t>
  </si>
  <si>
    <t>10.15%</t>
  </si>
  <si>
    <t>10.75%</t>
  </si>
  <si>
    <t>264.62M</t>
  </si>
  <si>
    <t>225.87M</t>
  </si>
  <si>
    <t>382.76M</t>
  </si>
  <si>
    <t>400.33M</t>
  </si>
  <si>
    <t>520.91M</t>
  </si>
  <si>
    <t>8.34B</t>
  </si>
  <si>
    <t>8.38B</t>
  </si>
  <si>
    <t>13.6B</t>
  </si>
  <si>
    <t>16.87B</t>
  </si>
  <si>
    <t>115.28M</t>
  </si>
  <si>
    <t>115.57M</t>
  </si>
  <si>
    <t>1.91B</t>
  </si>
  <si>
    <t>550000</t>
  </si>
  <si>
    <t>551000</t>
  </si>
  <si>
    <t>751000</t>
  </si>
  <si>
    <t>756000</t>
  </si>
  <si>
    <t>856000</t>
  </si>
  <si>
    <t>732.77M</t>
  </si>
  <si>
    <t>738.05M</t>
  </si>
  <si>
    <t>507.93M</t>
  </si>
  <si>
    <t>582M</t>
  </si>
  <si>
    <t>629.68M</t>
  </si>
  <si>
    <t>731.81M</t>
  </si>
  <si>
    <t>838.89M</t>
  </si>
  <si>
    <t>8.38M</t>
  </si>
  <si>
    <t>20.36M</t>
  </si>
  <si>
    <t>5.19M</t>
  </si>
  <si>
    <t>(3.29M)</t>
  </si>
  <si>
    <t>(3.75M)</t>
  </si>
  <si>
    <t>(58.5M)</t>
  </si>
  <si>
    <t>(60.38M)</t>
  </si>
  <si>
    <t>13.26%</t>
  </si>
  <si>
    <t>13.66%</t>
  </si>
  <si>
    <t>13.03%</t>
  </si>
  <si>
    <t>12.56%</t>
  </si>
  <si>
    <t>13.82%</t>
  </si>
  <si>
    <t>7.47%</t>
  </si>
  <si>
    <t>257000</t>
  </si>
  <si>
    <t>(79.09M)</t>
  </si>
  <si>
    <t>(65.45M)</t>
  </si>
  <si>
    <t>(99.38M)</t>
  </si>
  <si>
    <t>(123.43M)</t>
  </si>
  <si>
    <t>(201.12M)</t>
  </si>
  <si>
    <t>(94.67M)</t>
  </si>
  <si>
    <t>(111.12M)</t>
  </si>
  <si>
    <t>(191.92M)</t>
  </si>
  <si>
    <t>(4.72M)</t>
  </si>
  <si>
    <t>(12.31M)</t>
  </si>
  <si>
    <t>(9.2M)</t>
  </si>
  <si>
    <t>(27.01M)</t>
  </si>
  <si>
    <t>(18.94M)</t>
  </si>
  <si>
    <t>(9.01M)</t>
  </si>
  <si>
    <t>14.59M</t>
  </si>
  <si>
    <t>48.1M</t>
  </si>
  <si>
    <t>5.37M</t>
  </si>
  <si>
    <t>6.82M</t>
  </si>
  <si>
    <t>(69.83M)</t>
  </si>
  <si>
    <t>570.45M</t>
  </si>
  <si>
    <t>(234.97M)</t>
  </si>
  <si>
    <t>498.88M</t>
  </si>
  <si>
    <t>(607.33M)</t>
  </si>
  <si>
    <t>(588.68M)</t>
  </si>
  <si>
    <t>(296.7M)</t>
  </si>
  <si>
    <t>(674.78M)</t>
  </si>
  <si>
    <t>(111.86M)</t>
  </si>
  <si>
    <t>651.71M</t>
  </si>
  <si>
    <t>518.85M</t>
  </si>
  <si>
    <t>867.15M</t>
  </si>
  <si>
    <t>439.81M</t>
  </si>
  <si>
    <t>610.74M</t>
  </si>
  <si>
    <t>(96.48M)</t>
  </si>
  <si>
    <t>(77.94M)</t>
  </si>
  <si>
    <t>(2.27B)</t>
  </si>
  <si>
    <t>(7.48B)</t>
  </si>
  <si>
    <t>(7.65B)</t>
  </si>
  <si>
    <t>315.37M</t>
  </si>
  <si>
    <t>125.23M</t>
  </si>
  <si>
    <t>6.82B</t>
  </si>
  <si>
    <t>6.69B</t>
  </si>
  <si>
    <t>(2.81M)</t>
  </si>
  <si>
    <t>(74,000)</t>
  </si>
  <si>
    <t>158.57M</t>
  </si>
  <si>
    <t>48.86M</t>
  </si>
  <si>
    <t>103.11M</t>
  </si>
  <si>
    <t>327.51M</t>
  </si>
  <si>
    <t>(30.68M)</t>
  </si>
  <si>
    <t>621.84M</t>
  </si>
  <si>
    <t>(932.89M)</t>
  </si>
  <si>
    <t>(670.35M)</t>
  </si>
  <si>
    <t>-109.37%</t>
  </si>
  <si>
    <t>2,127.05%</t>
  </si>
  <si>
    <t>-250.02%</t>
  </si>
  <si>
    <t>28.14%</t>
  </si>
  <si>
    <t>97.67%</t>
  </si>
  <si>
    <t>-10.30%</t>
  </si>
  <si>
    <t>165.76%</t>
  </si>
  <si>
    <t>-188.75%</t>
  </si>
  <si>
    <t>-120.31%</t>
  </si>
  <si>
    <t>(10.34M)</t>
  </si>
  <si>
    <t>(24.07M)</t>
  </si>
  <si>
    <t>(36.21M)</t>
  </si>
  <si>
    <t>(56.41M)</t>
  </si>
  <si>
    <t>(66.19M)</t>
  </si>
  <si>
    <t>(7.1M)</t>
  </si>
  <si>
    <t>(34.21M)</t>
  </si>
  <si>
    <t>(48.41M)</t>
  </si>
  <si>
    <t>(58.18M)</t>
  </si>
  <si>
    <t>(3.24M)</t>
  </si>
  <si>
    <t>(8M)</t>
  </si>
  <si>
    <t>(8.01M)</t>
  </si>
  <si>
    <t>-132.79%</t>
  </si>
  <si>
    <t>-50.44%</t>
  </si>
  <si>
    <t>-55.79%</t>
  </si>
  <si>
    <t>-17.32%</t>
  </si>
  <si>
    <t>104.91M</t>
  </si>
  <si>
    <t>161.44M</t>
  </si>
  <si>
    <t>343.53M</t>
  </si>
  <si>
    <t>514.27M</t>
  </si>
  <si>
    <t>215.91M</t>
  </si>
  <si>
    <t>(197.61M)</t>
  </si>
  <si>
    <t>(658,000)</t>
  </si>
  <si>
    <t>(1.66M)</t>
  </si>
  <si>
    <t>(53.09M)</t>
  </si>
  <si>
    <t>(197.77M)</t>
  </si>
  <si>
    <t>(2.69M)</t>
  </si>
  <si>
    <t>(53.59M)</t>
  </si>
  <si>
    <t>(3.84M)</t>
  </si>
  <si>
    <t>154000</t>
  </si>
  <si>
    <t>499000</t>
  </si>
  <si>
    <t>(155.75M)</t>
  </si>
  <si>
    <t>218.9M</t>
  </si>
  <si>
    <t>(622.39M)</t>
  </si>
  <si>
    <t>391.07M</t>
  </si>
  <si>
    <t>410.76M</t>
  </si>
  <si>
    <t>648000</t>
  </si>
  <si>
    <t>272.79M</t>
  </si>
  <si>
    <t>(597.77M)</t>
  </si>
  <si>
    <t>73.72M</t>
  </si>
  <si>
    <t>215.25M</t>
  </si>
  <si>
    <t>(156.4M)</t>
  </si>
  <si>
    <t>(53.89M)</t>
  </si>
  <si>
    <t>(24.61M)</t>
  </si>
  <si>
    <t>317.36M</t>
  </si>
  <si>
    <t>195.51M</t>
  </si>
  <si>
    <t>6.74M</t>
  </si>
  <si>
    <t>7.73M</t>
  </si>
  <si>
    <t>33.82M</t>
  </si>
  <si>
    <t>339.59M</t>
  </si>
  <si>
    <t>267.36M</t>
  </si>
  <si>
    <t>(163.14M)</t>
  </si>
  <si>
    <t>(61.62M)</t>
  </si>
  <si>
    <t>(58.43M)</t>
  </si>
  <si>
    <t>(22.23M)</t>
  </si>
  <si>
    <t>(390,000)</t>
  </si>
  <si>
    <t>(325,000)</t>
  </si>
  <si>
    <t>396000</t>
  </si>
  <si>
    <t>331000</t>
  </si>
  <si>
    <t>(469.01M)</t>
  </si>
  <si>
    <t>32.41M</t>
  </si>
  <si>
    <t>(1B)</t>
  </si>
  <si>
    <t>796.18M</t>
  </si>
  <si>
    <t>558.05M</t>
  </si>
  <si>
    <t>106.91%</t>
  </si>
  <si>
    <t>-3,196.39%</t>
  </si>
  <si>
    <t>179.35%</t>
  </si>
  <si>
    <t>-29.91%</t>
  </si>
  <si>
    <t>-139.87%</t>
  </si>
  <si>
    <t>-267.46%</t>
  </si>
  <si>
    <t>161.09%</t>
  </si>
  <si>
    <t>100.16%</t>
  </si>
  <si>
    <t>42.98M</t>
  </si>
  <si>
    <t>185.92M</t>
  </si>
  <si>
    <t>(161.38M)</t>
  </si>
  <si>
    <t>69.36M</t>
  </si>
  <si>
    <t>82.03M</t>
  </si>
  <si>
    <t>105.38M</t>
  </si>
  <si>
    <t>118.74M</t>
  </si>
  <si>
    <t>125.5M</t>
  </si>
  <si>
    <t>94.95M</t>
  </si>
  <si>
    <t>2.4M</t>
  </si>
  <si>
    <t>-24.35%</t>
  </si>
  <si>
    <t>-97.47%</t>
  </si>
  <si>
    <t>-1.73%</t>
  </si>
  <si>
    <t>Manhattan Associates, Inc. (MANH)</t>
  </si>
  <si>
    <t>47.24</t>
  </si>
  <si>
    <t>47.49</t>
  </si>
  <si>
    <t>47.48</t>
  </si>
  <si>
    <t>42.52 x 100</t>
  </si>
  <si>
    <t>48.00 x 100</t>
  </si>
  <si>
    <t>47.04 - 47.74</t>
  </si>
  <si>
    <t>44.83 - 68.00</t>
  </si>
  <si>
    <t>956510</t>
  </si>
  <si>
    <t>708944</t>
  </si>
  <si>
    <t>3.28B</t>
  </si>
  <si>
    <t>27.12</t>
  </si>
  <si>
    <t>1.74</t>
  </si>
  <si>
    <t>46.50</t>
  </si>
  <si>
    <t>154M</t>
  </si>
  <si>
    <t>158.21M</t>
  </si>
  <si>
    <t>611.16M</t>
  </si>
  <si>
    <t>651.75M</t>
  </si>
  <si>
    <t>153.4M</t>
  </si>
  <si>
    <t>157.2M</t>
  </si>
  <si>
    <t>609.3M</t>
  </si>
  <si>
    <t>638.1M</t>
  </si>
  <si>
    <t>612.77M</t>
  </si>
  <si>
    <t>671.19M</t>
  </si>
  <si>
    <t>154.89M</t>
  </si>
  <si>
    <t>152.21M</t>
  </si>
  <si>
    <t>604.56M</t>
  </si>
  <si>
    <t>-0.60%</t>
  </si>
  <si>
    <t>0.38</t>
  </si>
  <si>
    <t>0.49</t>
  </si>
  <si>
    <t>0.5</t>
  </si>
  <si>
    <t>MANH</t>
  </si>
  <si>
    <t>-2.00%</t>
  </si>
  <si>
    <t>25.88%</t>
  </si>
  <si>
    <t>22.82</t>
  </si>
  <si>
    <t>5.48</t>
  </si>
  <si>
    <t>22.19</t>
  </si>
  <si>
    <t>20.89%</t>
  </si>
  <si>
    <t>32.25%</t>
  </si>
  <si>
    <t>40.84%</t>
  </si>
  <si>
    <t>77.43%</t>
  </si>
  <si>
    <t>598.19M</t>
  </si>
  <si>
    <t>8.42</t>
  </si>
  <si>
    <t>354.68M</t>
  </si>
  <si>
    <t>202.07M</t>
  </si>
  <si>
    <t>124.98M</t>
  </si>
  <si>
    <t>101.26M</t>
  </si>
  <si>
    <t>1.46</t>
  </si>
  <si>
    <t>147.07M</t>
  </si>
  <si>
    <t>-25.65%</t>
  </si>
  <si>
    <t>68.00</t>
  </si>
  <si>
    <t>44.83</t>
  </si>
  <si>
    <t>47.12</t>
  </si>
  <si>
    <t>48.82</t>
  </si>
  <si>
    <t>708.94k</t>
  </si>
  <si>
    <t>699.23k</t>
  </si>
  <si>
    <t>69.44M</t>
  </si>
  <si>
    <t>68.9M</t>
  </si>
  <si>
    <t>106.30%</t>
  </si>
  <si>
    <t>5.99</t>
  </si>
  <si>
    <t>4.23M</t>
  </si>
  <si>
    <t>Jan 13, 2014</t>
  </si>
  <si>
    <t>Mr. Eddie Capel</t>
  </si>
  <si>
    <t>Mr. Dennis B. Story</t>
  </si>
  <si>
    <t>Chief Financial Officer, Exec. VP and Treasurer</t>
  </si>
  <si>
    <t>599.01k</t>
  </si>
  <si>
    <t>Ms. Linda C. Pinne</t>
  </si>
  <si>
    <t>Chief Accounting Officer, Sr. VP and Global Corp. Controller</t>
  </si>
  <si>
    <t>318.94k</t>
  </si>
  <si>
    <t>Mr. Bruce S. Richards</t>
  </si>
  <si>
    <t>Chief Legal Officer, Sr. VP and Sec.</t>
  </si>
  <si>
    <t>476.68k</t>
  </si>
  <si>
    <t>Mr. Robert G. Howell</t>
  </si>
  <si>
    <t>Sr. VP of Americas Sales</t>
  </si>
  <si>
    <t>571.43k</t>
  </si>
  <si>
    <t>376.25M</t>
  </si>
  <si>
    <t>414.52M</t>
  </si>
  <si>
    <t>492.1M</t>
  </si>
  <si>
    <t>556.37M</t>
  </si>
  <si>
    <t>10.17%</t>
  </si>
  <si>
    <t>18.72%</t>
  </si>
  <si>
    <t>13.06%</t>
  </si>
  <si>
    <t>8.66%</t>
  </si>
  <si>
    <t>167.38M</t>
  </si>
  <si>
    <t>186.98M</t>
  </si>
  <si>
    <t>218.96M</t>
  </si>
  <si>
    <t>243.19M</t>
  </si>
  <si>
    <t>258.97M</t>
  </si>
  <si>
    <t>161.74M</t>
  </si>
  <si>
    <t>181.15M</t>
  </si>
  <si>
    <t>235.43M</t>
  </si>
  <si>
    <t>249.88M</t>
  </si>
  <si>
    <t>5.64M</t>
  </si>
  <si>
    <t>6.38M</t>
  </si>
  <si>
    <t>9.09M</t>
  </si>
  <si>
    <t>11.71%</t>
  </si>
  <si>
    <t>11.07%</t>
  </si>
  <si>
    <t>6.49%</t>
  </si>
  <si>
    <t>208.87M</t>
  </si>
  <si>
    <t>227.54M</t>
  </si>
  <si>
    <t>273.15M</t>
  </si>
  <si>
    <t>313.18M</t>
  </si>
  <si>
    <t>345.59M</t>
  </si>
  <si>
    <t>20.04%</t>
  </si>
  <si>
    <t>14.66%</t>
  </si>
  <si>
    <t>10.35%</t>
  </si>
  <si>
    <t>128.8M</t>
  </si>
  <si>
    <t>127.86M</t>
  </si>
  <si>
    <t>146.03M</t>
  </si>
  <si>
    <t>151.73M</t>
  </si>
  <si>
    <t>151.28M</t>
  </si>
  <si>
    <t>44.55M</t>
  </si>
  <si>
    <t>48.95M</t>
  </si>
  <si>
    <t>53.86M</t>
  </si>
  <si>
    <t>54.74M</t>
  </si>
  <si>
    <t>84.1M</t>
  </si>
  <si>
    <t>83.31M</t>
  </si>
  <si>
    <t>97.87M</t>
  </si>
  <si>
    <t>96.55M</t>
  </si>
  <si>
    <t>-0.73%</t>
  </si>
  <si>
    <t>14.21%</t>
  </si>
  <si>
    <t>-0.30%</t>
  </si>
  <si>
    <t>101.29M</t>
  </si>
  <si>
    <t>(97,000)</t>
  </si>
  <si>
    <t>655000</t>
  </si>
  <si>
    <t>(394,000)</t>
  </si>
  <si>
    <t>64000</t>
  </si>
  <si>
    <t>639000</t>
  </si>
  <si>
    <t>1.27M</t>
  </si>
  <si>
    <t>1.16M</t>
  </si>
  <si>
    <t>81.04M</t>
  </si>
  <si>
    <t>128M</t>
  </si>
  <si>
    <t>162.84M</t>
  </si>
  <si>
    <t>196.11M</t>
  </si>
  <si>
    <t>27.24%</t>
  </si>
  <si>
    <t>24.14%</t>
  </si>
  <si>
    <t>27.22%</t>
  </si>
  <si>
    <t>20.43%</t>
  </si>
  <si>
    <t>32.44%</t>
  </si>
  <si>
    <t>29.19M</t>
  </si>
  <si>
    <t>46M</t>
  </si>
  <si>
    <t>59.37M</t>
  </si>
  <si>
    <t>71.87M</t>
  </si>
  <si>
    <t>28.97M</t>
  </si>
  <si>
    <t>42.67M</t>
  </si>
  <si>
    <t>53.5M</t>
  </si>
  <si>
    <t>64.26M</t>
  </si>
  <si>
    <t>3.67M</t>
  </si>
  <si>
    <t>2.54M</t>
  </si>
  <si>
    <t>952000</t>
  </si>
  <si>
    <t>629000</t>
  </si>
  <si>
    <t>160000</t>
  </si>
  <si>
    <t>(21,000)</t>
  </si>
  <si>
    <t>51.85M</t>
  </si>
  <si>
    <t>82M</t>
  </si>
  <si>
    <t>103.48M</t>
  </si>
  <si>
    <t>124.23M</t>
  </si>
  <si>
    <t>21.85%</t>
  </si>
  <si>
    <t>26.19%</t>
  </si>
  <si>
    <t>20.06%</t>
  </si>
  <si>
    <t>0.66</t>
  </si>
  <si>
    <t>1.09</t>
  </si>
  <si>
    <t>1.41</t>
  </si>
  <si>
    <t>1.73</t>
  </si>
  <si>
    <t>33.33%</t>
  </si>
  <si>
    <t>23.86%</t>
  </si>
  <si>
    <t>29.36%</t>
  </si>
  <si>
    <t>76.66M</t>
  </si>
  <si>
    <t>73.44M</t>
  </si>
  <si>
    <t>71.67M</t>
  </si>
  <si>
    <t>1.40</t>
  </si>
  <si>
    <t>1.72</t>
  </si>
  <si>
    <t>34.38%</t>
  </si>
  <si>
    <t>25.58%</t>
  </si>
  <si>
    <t>29.63%</t>
  </si>
  <si>
    <t>22.86%</t>
  </si>
  <si>
    <t>81.08M</t>
  </si>
  <si>
    <t>77.93M</t>
  </si>
  <si>
    <t>72.06M</t>
  </si>
  <si>
    <t>85.71M</t>
  </si>
  <si>
    <t>105.51M</t>
  </si>
  <si>
    <t>133.5M</t>
  </si>
  <si>
    <t>169.21M</t>
  </si>
  <si>
    <t>203.4M</t>
  </si>
  <si>
    <t>23.10%</t>
  </si>
  <si>
    <t>26.53%</t>
  </si>
  <si>
    <t>26.75%</t>
  </si>
  <si>
    <t>33.64%</t>
  </si>
  <si>
    <t>103.05M</t>
  </si>
  <si>
    <t>132.96M</t>
  </si>
  <si>
    <t>124.44M</t>
  </si>
  <si>
    <t>128.76M</t>
  </si>
  <si>
    <t>95.62M</t>
  </si>
  <si>
    <t>96.74M</t>
  </si>
  <si>
    <t>124.38M</t>
  </si>
  <si>
    <t>115.71M</t>
  </si>
  <si>
    <t>118.42M</t>
  </si>
  <si>
    <t>8.73M</t>
  </si>
  <si>
    <t>29.02%</t>
  </si>
  <si>
    <t>-6.41%</t>
  </si>
  <si>
    <t>3.47%</t>
  </si>
  <si>
    <t>-25.74%</t>
  </si>
  <si>
    <t>39.36%</t>
  </si>
  <si>
    <t>44.64%</t>
  </si>
  <si>
    <t>39.11%</t>
  </si>
  <si>
    <t>38.10%</t>
  </si>
  <si>
    <t>32.18%</t>
  </si>
  <si>
    <t>71.14M</t>
  </si>
  <si>
    <t>86.83M</t>
  </si>
  <si>
    <t>97.38M</t>
  </si>
  <si>
    <t>100.29M</t>
  </si>
  <si>
    <t>68.34M</t>
  </si>
  <si>
    <t>74.29M</t>
  </si>
  <si>
    <t>90.99M</t>
  </si>
  <si>
    <t>104.41M</t>
  </si>
  <si>
    <t>103.88M</t>
  </si>
  <si>
    <t>(6.24M)</t>
  </si>
  <si>
    <t>(3.16M)</t>
  </si>
  <si>
    <t>(4.16M)</t>
  </si>
  <si>
    <t>6.06</t>
  </si>
  <si>
    <t>5.67</t>
  </si>
  <si>
    <t>5.71</t>
  </si>
  <si>
    <t>6.03</t>
  </si>
  <si>
    <t>16.36M</t>
  </si>
  <si>
    <t>14.65M</t>
  </si>
  <si>
    <t>21M</t>
  </si>
  <si>
    <t>11.12M</t>
  </si>
  <si>
    <t>11.78M</t>
  </si>
  <si>
    <t>937000</t>
  </si>
  <si>
    <t>181.51M</t>
  </si>
  <si>
    <t>218.74M</t>
  </si>
  <si>
    <t>229.86M</t>
  </si>
  <si>
    <t>247.14M</t>
  </si>
  <si>
    <t>207.02M</t>
  </si>
  <si>
    <t>15.65M</t>
  </si>
  <si>
    <t>14.34M</t>
  </si>
  <si>
    <t>17.27M</t>
  </si>
  <si>
    <t>21.18M</t>
  </si>
  <si>
    <t>63.11M</t>
  </si>
  <si>
    <t>64.27M</t>
  </si>
  <si>
    <t>68.48M</t>
  </si>
  <si>
    <t>74.94M</t>
  </si>
  <si>
    <t>65.75M</t>
  </si>
  <si>
    <t>15.73M</t>
  </si>
  <si>
    <t>17.35M</t>
  </si>
  <si>
    <t>18.81M</t>
  </si>
  <si>
    <t>6.43M</t>
  </si>
  <si>
    <t>31.78M</t>
  </si>
  <si>
    <t>35.94M</t>
  </si>
  <si>
    <t>47.46M</t>
  </si>
  <si>
    <t>49.93M</t>
  </si>
  <si>
    <t>51.22M</t>
  </si>
  <si>
    <t>53.76M</t>
  </si>
  <si>
    <t>46.73M</t>
  </si>
  <si>
    <t>62.27M</t>
  </si>
  <si>
    <t>62.25M</t>
  </si>
  <si>
    <t>62.23M</t>
  </si>
  <si>
    <t>7.28M</t>
  </si>
  <si>
    <t>6.01M</t>
  </si>
  <si>
    <t>261.81M</t>
  </si>
  <si>
    <t>297.83M</t>
  </si>
  <si>
    <t>318.17M</t>
  </si>
  <si>
    <t>337.91M</t>
  </si>
  <si>
    <t>297.14M</t>
  </si>
  <si>
    <t>13.76%</t>
  </si>
  <si>
    <t>6.20%</t>
  </si>
  <si>
    <t>-12.07%</t>
  </si>
  <si>
    <t>10.23M</t>
  </si>
  <si>
    <t>12.48M</t>
  </si>
  <si>
    <t>8.03%</t>
  </si>
  <si>
    <t>-10.13%</t>
  </si>
  <si>
    <t>7.13M</t>
  </si>
  <si>
    <t>76.89M</t>
  </si>
  <si>
    <t>85.5M</t>
  </si>
  <si>
    <t>102.36M</t>
  </si>
  <si>
    <t>111.89M</t>
  </si>
  <si>
    <t>96.67M</t>
  </si>
  <si>
    <t>19.47M</t>
  </si>
  <si>
    <t>30.89M</t>
  </si>
  <si>
    <t>20.7M</t>
  </si>
  <si>
    <t>60.17M</t>
  </si>
  <si>
    <t>66.04M</t>
  </si>
  <si>
    <t>71.47M</t>
  </si>
  <si>
    <t>82.61M</t>
  </si>
  <si>
    <t>75.97M</t>
  </si>
  <si>
    <t>91.14M</t>
  </si>
  <si>
    <t>104.19M</t>
  </si>
  <si>
    <t>122.82M</t>
  </si>
  <si>
    <t>127.19M</t>
  </si>
  <si>
    <t>117.64M</t>
  </si>
  <si>
    <t>2.75M</t>
  </si>
  <si>
    <t>5.62M</t>
  </si>
  <si>
    <t>656000</t>
  </si>
  <si>
    <t>3.18M</t>
  </si>
  <si>
    <t>3.96M</t>
  </si>
  <si>
    <t>53000</t>
  </si>
  <si>
    <t>732000</t>
  </si>
  <si>
    <t>427000</t>
  </si>
  <si>
    <t>270000</t>
  </si>
  <si>
    <t>86000</t>
  </si>
  <si>
    <t>8.88M</t>
  </si>
  <si>
    <t>9.37M</t>
  </si>
  <si>
    <t>9.53M</t>
  </si>
  <si>
    <t>10.08M</t>
  </si>
  <si>
    <t>2.74M</t>
  </si>
  <si>
    <t>4.16M</t>
  </si>
  <si>
    <t>4.41M</t>
  </si>
  <si>
    <t>5.72M</t>
  </si>
  <si>
    <t>7.15M</t>
  </si>
  <si>
    <t>5.77M</t>
  </si>
  <si>
    <t>4.97M</t>
  </si>
  <si>
    <t>3.81M</t>
  </si>
  <si>
    <t>2.93M</t>
  </si>
  <si>
    <t>100.3M</t>
  </si>
  <si>
    <t>116.24M</t>
  </si>
  <si>
    <t>136.15M</t>
  </si>
  <si>
    <t>142.42M</t>
  </si>
  <si>
    <t>127.77M</t>
  </si>
  <si>
    <t>38.31%</t>
  </si>
  <si>
    <t>39.03%</t>
  </si>
  <si>
    <t>42.79%</t>
  </si>
  <si>
    <t>42.15%</t>
  </si>
  <si>
    <t>43.00%</t>
  </si>
  <si>
    <t>161.51M</t>
  </si>
  <si>
    <t>181.59M</t>
  </si>
  <si>
    <t>182.02M</t>
  </si>
  <si>
    <t>195.49M</t>
  </si>
  <si>
    <t>169.37M</t>
  </si>
  <si>
    <t>196000</t>
  </si>
  <si>
    <t>764000</t>
  </si>
  <si>
    <t>728000</t>
  </si>
  <si>
    <t>702000</t>
  </si>
  <si>
    <t>166.02M</t>
  </si>
  <si>
    <t>188.6M</t>
  </si>
  <si>
    <t>191.31M</t>
  </si>
  <si>
    <t>207.07M</t>
  </si>
  <si>
    <t>184.56M</t>
  </si>
  <si>
    <t>(4.7M)</t>
  </si>
  <si>
    <t>(7.78M)</t>
  </si>
  <si>
    <t>(10.02M)</t>
  </si>
  <si>
    <t>(15.89M)</t>
  </si>
  <si>
    <t>61.69%</t>
  </si>
  <si>
    <t>57.21%</t>
  </si>
  <si>
    <t>57.85%</t>
  </si>
  <si>
    <t>57.00%</t>
  </si>
  <si>
    <t>177000</t>
  </si>
  <si>
    <t>1.53M</t>
  </si>
  <si>
    <t>11.09M</t>
  </si>
  <si>
    <t>7.9M</t>
  </si>
  <si>
    <t>14.57M</t>
  </si>
  <si>
    <t>15.57M</t>
  </si>
  <si>
    <t>73.97M</t>
  </si>
  <si>
    <t>84.19M</t>
  </si>
  <si>
    <t>95.78M</t>
  </si>
  <si>
    <t>127.34M</t>
  </si>
  <si>
    <t>150.69M</t>
  </si>
  <si>
    <t>(7.19M)</t>
  </si>
  <si>
    <t>(5.45M)</t>
  </si>
  <si>
    <t>(9.17M)</t>
  </si>
  <si>
    <t>(16.76M)</t>
  </si>
  <si>
    <t>(12.22M)</t>
  </si>
  <si>
    <t>(4.36M)</t>
  </si>
  <si>
    <t>(9.26M)</t>
  </si>
  <si>
    <t>6.71M</t>
  </si>
  <si>
    <t>(3.85M)</t>
  </si>
  <si>
    <t>75.27M</t>
  </si>
  <si>
    <t>89.39M</t>
  </si>
  <si>
    <t>94.16M</t>
  </si>
  <si>
    <t>120.15M</t>
  </si>
  <si>
    <t>139.35M</t>
  </si>
  <si>
    <t>18.75%</t>
  </si>
  <si>
    <t>5.34%</t>
  </si>
  <si>
    <t>27.60%</t>
  </si>
  <si>
    <t>15.97%</t>
  </si>
  <si>
    <t>20.01%</t>
  </si>
  <si>
    <t>21.56%</t>
  </si>
  <si>
    <t>19.13%</t>
  </si>
  <si>
    <t>21.60%</t>
  </si>
  <si>
    <t>23.05%</t>
  </si>
  <si>
    <t>(7.87M)</t>
  </si>
  <si>
    <t>(4.74M)</t>
  </si>
  <si>
    <t>(9.42M)</t>
  </si>
  <si>
    <t>(11.49M)</t>
  </si>
  <si>
    <t>(6.84M)</t>
  </si>
  <si>
    <t>39.79%</t>
  </si>
  <si>
    <t>-98.63%</t>
  </si>
  <si>
    <t>-22.06%</t>
  </si>
  <si>
    <t>40.45%</t>
  </si>
  <si>
    <t>-1.14%</t>
  </si>
  <si>
    <t>-1.91%</t>
  </si>
  <si>
    <t>-2.07%</t>
  </si>
  <si>
    <t>(2.77M)</t>
  </si>
  <si>
    <t>864000</t>
  </si>
  <si>
    <t>(3.07M)</t>
  </si>
  <si>
    <t>(479,000)</t>
  </si>
  <si>
    <t>(2.05M)</t>
  </si>
  <si>
    <t>(7.58M)</t>
  </si>
  <si>
    <t>(14.75M)</t>
  </si>
  <si>
    <t>(14.64M)</t>
  </si>
  <si>
    <t>(15.39M)</t>
  </si>
  <si>
    <t>8.45M</t>
  </si>
  <si>
    <t>14.17M</t>
  </si>
  <si>
    <t>(7.01M)</t>
  </si>
  <si>
    <t>(7.81M)</t>
  </si>
  <si>
    <t>(12.67M)</t>
  </si>
  <si>
    <t>(13.54M)</t>
  </si>
  <si>
    <t>3.36M</t>
  </si>
  <si>
    <t>-62.29%</t>
  </si>
  <si>
    <t>-6.92%</t>
  </si>
  <si>
    <t>124.80%</t>
  </si>
  <si>
    <t>-1.86%</t>
  </si>
  <si>
    <t>-1.88%</t>
  </si>
  <si>
    <t>-2.43%</t>
  </si>
  <si>
    <t>0.56%</t>
  </si>
  <si>
    <t>(71.07M)</t>
  </si>
  <si>
    <t>(58.45M)</t>
  </si>
  <si>
    <t>(97.63M)</t>
  </si>
  <si>
    <t>(111.42M)</t>
  </si>
  <si>
    <t>(167.92M)</t>
  </si>
  <si>
    <t>(103.16M)</t>
  </si>
  <si>
    <t>(64.2M)</t>
  </si>
  <si>
    <t>(99.2M)</t>
  </si>
  <si>
    <t>(112.14M)</t>
  </si>
  <si>
    <t>(167.93M)</t>
  </si>
  <si>
    <t>32.08M</t>
  </si>
  <si>
    <t>5.75M</t>
  </si>
  <si>
    <t>1.57M</t>
  </si>
  <si>
    <t>717000</t>
  </si>
  <si>
    <t>18000</t>
  </si>
  <si>
    <t>6.64M</t>
  </si>
  <si>
    <t>8.56M</t>
  </si>
  <si>
    <t>9.15M</t>
  </si>
  <si>
    <t>5.21M</t>
  </si>
  <si>
    <t>(63.54M)</t>
  </si>
  <si>
    <t>(51.81M)</t>
  </si>
  <si>
    <t>(89.07M)</t>
  </si>
  <si>
    <t>(102.27M)</t>
  </si>
  <si>
    <t>(162.7M)</t>
  </si>
  <si>
    <t>18.47%</t>
  </si>
  <si>
    <t>-71.93%</t>
  </si>
  <si>
    <t>-14.82%</t>
  </si>
  <si>
    <t>-59.08%</t>
  </si>
  <si>
    <t>-16.89%</t>
  </si>
  <si>
    <t>-12.50%</t>
  </si>
  <si>
    <t>-18.10%</t>
  </si>
  <si>
    <t>-18.38%</t>
  </si>
  <si>
    <t>-26.91%</t>
  </si>
  <si>
    <t>(1.63M)</t>
  </si>
  <si>
    <t>27.64M</t>
  </si>
  <si>
    <t>(8.67M)</t>
  </si>
  <si>
    <t>2.71M</t>
  </si>
  <si>
    <t>(22.8M)</t>
  </si>
  <si>
    <t>67.4M</t>
  </si>
  <si>
    <t>84.65M</t>
  </si>
  <si>
    <t>108.66M</t>
  </si>
  <si>
    <t>132.5M</t>
  </si>
  <si>
    <t>25.59%</t>
  </si>
  <si>
    <t>0.12%</t>
  </si>
  <si>
    <t>28.22%</t>
  </si>
  <si>
    <t>21.94%</t>
  </si>
  <si>
    <t>Menon Bearings Limited (MENONBE.NS)</t>
  </si>
  <si>
    <t>84.75</t>
  </si>
  <si>
    <t>81.30</t>
  </si>
  <si>
    <t>82.10</t>
  </si>
  <si>
    <t>82.10 - 85.35</t>
  </si>
  <si>
    <t>60.80 - 102.20</t>
  </si>
  <si>
    <t>66488</t>
  </si>
  <si>
    <t>76910</t>
  </si>
  <si>
    <t>4.73B</t>
  </si>
  <si>
    <t>24.71</t>
  </si>
  <si>
    <t>3.43</t>
  </si>
  <si>
    <t>48.00</t>
  </si>
  <si>
    <t>Current Year (2018)</t>
  </si>
  <si>
    <t>Next Year (2019)</t>
  </si>
  <si>
    <t>18.40%</t>
  </si>
  <si>
    <t>MENONBE.NS</t>
  </si>
  <si>
    <t>28.00%</t>
  </si>
  <si>
    <t>27.88%</t>
  </si>
  <si>
    <t>3.84</t>
  </si>
  <si>
    <t>15.60%</t>
  </si>
  <si>
    <t>22.68%</t>
  </si>
  <si>
    <t>19.16%</t>
  </si>
  <si>
    <t>33.14%</t>
  </si>
  <si>
    <t>21.98</t>
  </si>
  <si>
    <t>784M</t>
  </si>
  <si>
    <t>330.38M</t>
  </si>
  <si>
    <t>192.38M</t>
  </si>
  <si>
    <t>36.60%</t>
  </si>
  <si>
    <t>169.44M</t>
  </si>
  <si>
    <t>3.02</t>
  </si>
  <si>
    <t>214.44M</t>
  </si>
  <si>
    <t>33.42</t>
  </si>
  <si>
    <t>184.51M</t>
  </si>
  <si>
    <t>75.85M</t>
  </si>
  <si>
    <t>23.65%</t>
  </si>
  <si>
    <t>102.20</t>
  </si>
  <si>
    <t>60.80</t>
  </si>
  <si>
    <t>76.85</t>
  </si>
  <si>
    <t>74.30</t>
  </si>
  <si>
    <t>76.91k</t>
  </si>
  <si>
    <t>67.13k</t>
  </si>
  <si>
    <t>56.04M</t>
  </si>
  <si>
    <t>1.23%</t>
  </si>
  <si>
    <t>6/5</t>
  </si>
  <si>
    <t>Aug 30, 2016</t>
  </si>
  <si>
    <t>Mr. Ramesh Dattatraya Dixit</t>
  </si>
  <si>
    <t>Chairman &amp; MD</t>
  </si>
  <si>
    <t>Mr. Nitin Ram Menon</t>
  </si>
  <si>
    <t>Vice Chairman &amp; Joint MD</t>
  </si>
  <si>
    <t>Mr. Arun Aradhye Ramchandra</t>
  </si>
  <si>
    <t>CFO and VP - Fin. &amp; Corp.</t>
  </si>
  <si>
    <t>Mr. Ranjeet Babasaheb Bhosale</t>
  </si>
  <si>
    <t>Mr. Anup Padmai</t>
  </si>
  <si>
    <t>Company Sec. &amp; Compliance Officer</t>
  </si>
  <si>
    <t>267k</t>
  </si>
  <si>
    <t>Metso Corporation (METSO.HE)</t>
  </si>
  <si>
    <t>31.27</t>
  </si>
  <si>
    <t>31.43</t>
  </si>
  <si>
    <t>31.26 x</t>
  </si>
  <si>
    <t>31.28 x</t>
  </si>
  <si>
    <t>30.98 - 32.04</t>
  </si>
  <si>
    <t>22.89 - 33.73</t>
  </si>
  <si>
    <t>636803</t>
  </si>
  <si>
    <t>555000</t>
  </si>
  <si>
    <t>34.25</t>
  </si>
  <si>
    <t>30.95</t>
  </si>
  <si>
    <t>9</t>
  </si>
  <si>
    <t>17</t>
  </si>
  <si>
    <t>18</t>
  </si>
  <si>
    <t>713.87M</t>
  </si>
  <si>
    <t>678.26M</t>
  </si>
  <si>
    <t>2.78B</t>
  </si>
  <si>
    <t>674M</t>
  </si>
  <si>
    <t>623M</t>
  </si>
  <si>
    <t>756M</t>
  </si>
  <si>
    <t>726M</t>
  </si>
  <si>
    <t>671M</t>
  </si>
  <si>
    <t>638M</t>
  </si>
  <si>
    <t>2.59B</t>
  </si>
  <si>
    <t>0.29</t>
  </si>
  <si>
    <t>-0.21</t>
  </si>
  <si>
    <t>-67.70%</t>
  </si>
  <si>
    <t>-14.70%</t>
  </si>
  <si>
    <t>METSO.HE</t>
  </si>
  <si>
    <t>260.00%</t>
  </si>
  <si>
    <t>17.30%</t>
  </si>
  <si>
    <t>19.92%</t>
  </si>
  <si>
    <t>-22.08%</t>
  </si>
  <si>
    <t>20.04</t>
  </si>
  <si>
    <t>3.57</t>
  </si>
  <si>
    <t>5.01%</t>
  </si>
  <si>
    <t>10.40%</t>
  </si>
  <si>
    <t>17.56</t>
  </si>
  <si>
    <t>762M</t>
  </si>
  <si>
    <t>25.90%</t>
  </si>
  <si>
    <t>835M</t>
  </si>
  <si>
    <t>776M</t>
  </si>
  <si>
    <t>58.65</t>
  </si>
  <si>
    <t>8.77</t>
  </si>
  <si>
    <t>290.69M</t>
  </si>
  <si>
    <t>â%</t>
  </si>
  <si>
    <t>33.73</t>
  </si>
  <si>
    <t>22.89</t>
  </si>
  <si>
    <t>30.88</t>
  </si>
  <si>
    <t>29.42</t>
  </si>
  <si>
    <t>555k</t>
  </si>
  <si>
    <t>378.72k</t>
  </si>
  <si>
    <t>150M</t>
  </si>
  <si>
    <t>113.42M</t>
  </si>
  <si>
    <t>3.34%</t>
  </si>
  <si>
    <t>Mr. Matti K\xe4hk\xf6nen M.Sc. (Economics), LLM</t>
  </si>
  <si>
    <t>Chairman of the Exec. Team, Pres &amp; CEO</t>
  </si>
  <si>
    <t>743.86k</t>
  </si>
  <si>
    <t>Ms. Eeva Sipil\xe4 M.Sc (Econ), CEFA</t>
  </si>
  <si>
    <t>CFO &amp; Deputy to CEO</t>
  </si>
  <si>
    <t>Mr. Juha Rouhiainen</t>
  </si>
  <si>
    <t>VP of Investor Relations</t>
  </si>
  <si>
    <t>Mr. Aleksanteri Lebedeff</t>
  </si>
  <si>
    <t>Sr. VP, Gen. Counsel and Sec. of the Board</t>
  </si>
  <si>
    <t>Ms. Helena Marjaranta M.A.</t>
  </si>
  <si>
    <t>VP - Global Communications</t>
  </si>
  <si>
    <t>Moneysupermarket.com Group PLC (MONY.L)</t>
  </si>
  <si>
    <t>361.30</t>
  </si>
  <si>
    <t>359.20</t>
  </si>
  <si>
    <t>359.00</t>
  </si>
  <si>
    <t>328.20 x 59400</t>
  </si>
  <si>
    <t>388.20 x 118200</t>
  </si>
  <si>
    <t>357.80 - 362.60</t>
  </si>
  <si>
    <t>258.90 - 362.63</t>
  </si>
  <si>
    <t>952994</t>
  </si>
  <si>
    <t>1521695</t>
  </si>
  <si>
    <t>26.96</t>
  </si>
  <si>
    <t>13.4</t>
  </si>
  <si>
    <t>2016-08-18</t>
  </si>
  <si>
    <t>375.27</t>
  </si>
  <si>
    <t>343.26M</t>
  </si>
  <si>
    <t>367.75M</t>
  </si>
  <si>
    <t>332.6M</t>
  </si>
  <si>
    <t>348.92M</t>
  </si>
  <si>
    <t>378.1M</t>
  </si>
  <si>
    <t>316.41M</t>
  </si>
  <si>
    <t>8.50%</t>
  </si>
  <si>
    <t>MONY.L</t>
  </si>
  <si>
    <t>21.49%</t>
  </si>
  <si>
    <t>19.53</t>
  </si>
  <si>
    <t>2.34</t>
  </si>
  <si>
    <t>6.19</t>
  </si>
  <si>
    <t>1062.65</t>
  </si>
  <si>
    <t>23.24%</t>
  </si>
  <si>
    <t>29.49%</t>
  </si>
  <si>
    <t>24.75%</t>
  </si>
  <si>
    <t>41.76%</t>
  </si>
  <si>
    <t>109.66M</t>
  </si>
  <si>
    <t>73.53M</t>
  </si>
  <si>
    <t>44.57M</t>
  </si>
  <si>
    <t>1.53</t>
  </si>
  <si>
    <t>106.01M</t>
  </si>
  <si>
    <t>27.74%</t>
  </si>
  <si>
    <t>362.63</t>
  </si>
  <si>
    <t>258.90</t>
  </si>
  <si>
    <t>354.37</t>
  </si>
  <si>
    <t>337.83</t>
  </si>
  <si>
    <t>541.79M</t>
  </si>
  <si>
    <t>542.08M</t>
  </si>
  <si>
    <t>Aug 18, 2016</t>
  </si>
  <si>
    <t>Mr. Matthew Price</t>
  </si>
  <si>
    <t>CFO &amp; Exec. Director</t>
  </si>
  <si>
    <t>739.65k</t>
  </si>
  <si>
    <t>Mr. Mark Lewis</t>
  </si>
  <si>
    <t>CEO &amp; Exec. Director</t>
  </si>
  <si>
    <t>Mr. Tim Jones</t>
  </si>
  <si>
    <t>Mr. Darren Drabble</t>
  </si>
  <si>
    <t>Company Sec. &amp; Group Gen. Counsel</t>
  </si>
  <si>
    <t>Ms. Caroline Ross</t>
  </si>
  <si>
    <t>Chief People Officer</t>
  </si>
  <si>
    <t>Monro Muffler Brake, Inc. (MNRO)</t>
  </si>
  <si>
    <t>41.65</t>
  </si>
  <si>
    <t>41.60</t>
  </si>
  <si>
    <t>37.70 x 500</t>
  </si>
  <si>
    <t>47.10 x 100</t>
  </si>
  <si>
    <t>41.30 - 42.40</t>
  </si>
  <si>
    <t>39.65 - 66.48</t>
  </si>
  <si>
    <t>514720</t>
  </si>
  <si>
    <t>480958</t>
  </si>
  <si>
    <t>0.70</t>
  </si>
  <si>
    <t>22.54</t>
  </si>
  <si>
    <t>1.85</t>
  </si>
  <si>
    <t>0.72 (1.73%)</t>
  </si>
  <si>
    <t>2017-05-31</t>
  </si>
  <si>
    <t>58.44</t>
  </si>
  <si>
    <t>271.03M</t>
  </si>
  <si>
    <t>274.51M</t>
  </si>
  <si>
    <t>264.7M</t>
  </si>
  <si>
    <t>268.3M</t>
  </si>
  <si>
    <t>275.1M</t>
  </si>
  <si>
    <t>279.66M</t>
  </si>
  <si>
    <t>236.89M</t>
  </si>
  <si>
    <t>248.58M</t>
  </si>
  <si>
    <t>7.90%</t>
  </si>
  <si>
    <t>0.52</t>
  </si>
  <si>
    <t>2.00%</t>
  </si>
  <si>
    <t>-3.60%</t>
  </si>
  <si>
    <t>MNRO</t>
  </si>
  <si>
    <t>16.75%</t>
  </si>
  <si>
    <t>17.43</t>
  </si>
  <si>
    <t>Mar 25, 2017</t>
  </si>
  <si>
    <t>6.72%</t>
  </si>
  <si>
    <t>11.01%</t>
  </si>
  <si>
    <t>31.51</t>
  </si>
  <si>
    <t>396.89M</t>
  </si>
  <si>
    <t>162.01M</t>
  </si>
  <si>
    <t>61.08M</t>
  </si>
  <si>
    <t>-30.50%</t>
  </si>
  <si>
    <t>8.99M</t>
  </si>
  <si>
    <t>410.8M</t>
  </si>
  <si>
    <t>70.68</t>
  </si>
  <si>
    <t>1.07</t>
  </si>
  <si>
    <t>17.78</t>
  </si>
  <si>
    <t>129.94M</t>
  </si>
  <si>
    <t>59.6M</t>
  </si>
  <si>
    <t>-34.84%</t>
  </si>
  <si>
    <t>66.48</t>
  </si>
  <si>
    <t>39.65</t>
  </si>
  <si>
    <t>45.24</t>
  </si>
  <si>
    <t>52.50</t>
  </si>
  <si>
    <t>480.96k</t>
  </si>
  <si>
    <t>555.23k</t>
  </si>
  <si>
    <t>32.72M</t>
  </si>
  <si>
    <t>31.36M</t>
  </si>
  <si>
    <t>109.60%</t>
  </si>
  <si>
    <t>8.63</t>
  </si>
  <si>
    <t>12.91%</t>
  </si>
  <si>
    <t>3.59M</t>
  </si>
  <si>
    <t>0.72</t>
  </si>
  <si>
    <t>1.73%</t>
  </si>
  <si>
    <t>0.68</t>
  </si>
  <si>
    <t>1.63%</t>
  </si>
  <si>
    <t>36.76%</t>
  </si>
  <si>
    <t>Jun 12, 2017</t>
  </si>
  <si>
    <t>May 31, 2017</t>
  </si>
  <si>
    <t>Dec 27, 2010</t>
  </si>
  <si>
    <t>Mr. Robert G. Gross</t>
  </si>
  <si>
    <t>Exec. Chairman</t>
  </si>
  <si>
    <t>277.1k</t>
  </si>
  <si>
    <t>6.36M</t>
  </si>
  <si>
    <t>Mr. John W. Van Heel</t>
  </si>
  <si>
    <t>569.8k</t>
  </si>
  <si>
    <t>Mr. Brian J. D'Ambrosia</t>
  </si>
  <si>
    <t>Chief Financial Officer and Sr. VP of Fin.</t>
  </si>
  <si>
    <t>227.55k</t>
  </si>
  <si>
    <t>Mr. Craig L. Hoyle</t>
  </si>
  <si>
    <t>Sr. VP of Store Operations</t>
  </si>
  <si>
    <t>287.8k</t>
  </si>
  <si>
    <t>559.82k</t>
  </si>
  <si>
    <t>Mr. Joseph Tomarchio Jr.</t>
  </si>
  <si>
    <t>Exec. VP</t>
  </si>
  <si>
    <t>265.1k</t>
  </si>
  <si>
    <t>2.63M</t>
  </si>
  <si>
    <t>Fiscal year is April-March. All values USD millions.</t>
  </si>
  <si>
    <t>2017</t>
  </si>
  <si>
    <t>732M</t>
  </si>
  <si>
    <t>831.43M</t>
  </si>
  <si>
    <t>894.49M</t>
  </si>
  <si>
    <t>943.65M</t>
  </si>
  <si>
    <t>7.58%</t>
  </si>
  <si>
    <t>453.85M</t>
  </si>
  <si>
    <t>511.46M</t>
  </si>
  <si>
    <t>541.14M</t>
  </si>
  <si>
    <t>557.95M</t>
  </si>
  <si>
    <t>624.62M</t>
  </si>
  <si>
    <t>426.35M</t>
  </si>
  <si>
    <t>479.77M</t>
  </si>
  <si>
    <t>505.42M</t>
  </si>
  <si>
    <t>518.18M</t>
  </si>
  <si>
    <t>579.99M</t>
  </si>
  <si>
    <t>31.69M</t>
  </si>
  <si>
    <t>35.72M</t>
  </si>
  <si>
    <t>39.77M</t>
  </si>
  <si>
    <t>44.63M</t>
  </si>
  <si>
    <t>24.7M</t>
  </si>
  <si>
    <t>28.6M</t>
  </si>
  <si>
    <t>35.97M</t>
  </si>
  <si>
    <t>39.53M</t>
  </si>
  <si>
    <t>3.62M</t>
  </si>
  <si>
    <t>12.69%</t>
  </si>
  <si>
    <t>3.11%</t>
  </si>
  <si>
    <t>11.95%</t>
  </si>
  <si>
    <t>278.15M</t>
  </si>
  <si>
    <t>319.97M</t>
  </si>
  <si>
    <t>353.35M</t>
  </si>
  <si>
    <t>385.7M</t>
  </si>
  <si>
    <t>15.04%</t>
  </si>
  <si>
    <t>10.43%</t>
  </si>
  <si>
    <t>9.16%</t>
  </si>
  <si>
    <t>38.85%</t>
  </si>
  <si>
    <t>202.34M</t>
  </si>
  <si>
    <t>224.63M</t>
  </si>
  <si>
    <t>242.46M</t>
  </si>
  <si>
    <t>264.41M</t>
  </si>
  <si>
    <t>279.51M</t>
  </si>
  <si>
    <t>5.71%</t>
  </si>
  <si>
    <t>73.71M</t>
  </si>
  <si>
    <t>109.79M</t>
  </si>
  <si>
    <t>120.59M</t>
  </si>
  <si>
    <t>116.38M</t>
  </si>
  <si>
    <t>332000</t>
  </si>
  <si>
    <t>659000</t>
  </si>
  <si>
    <t>908000</t>
  </si>
  <si>
    <t>374000</t>
  </si>
  <si>
    <t>628000</t>
  </si>
  <si>
    <t>7.21M</t>
  </si>
  <si>
    <t>9.47M</t>
  </si>
  <si>
    <t>11.34M</t>
  </si>
  <si>
    <t>15.54M</t>
  </si>
  <si>
    <t>19.77M</t>
  </si>
  <si>
    <t>31.29%</t>
  </si>
  <si>
    <t>37.03%</t>
  </si>
  <si>
    <t>27.19%</t>
  </si>
  <si>
    <t>66.82M</t>
  </si>
  <si>
    <t>86.54M</t>
  </si>
  <si>
    <t>99.36M</t>
  </si>
  <si>
    <t>105.42M</t>
  </si>
  <si>
    <t>97.24M</t>
  </si>
  <si>
    <t>29.50%</t>
  </si>
  <si>
    <t>14.81%</t>
  </si>
  <si>
    <t>-7.76%</t>
  </si>
  <si>
    <t>24.26M</t>
  </si>
  <si>
    <t>37.56M</t>
  </si>
  <si>
    <t>24.63M</t>
  </si>
  <si>
    <t>27.56M</t>
  </si>
  <si>
    <t>31.22M</t>
  </si>
  <si>
    <t>24.46M</t>
  </si>
  <si>
    <t>(375,000)</t>
  </si>
  <si>
    <t>4.52M</t>
  </si>
  <si>
    <t>6.34M</t>
  </si>
  <si>
    <t>6.59M</t>
  </si>
  <si>
    <t>42.57M</t>
  </si>
  <si>
    <t>61.8M</t>
  </si>
  <si>
    <t>66.81M</t>
  </si>
  <si>
    <t>61.53M</t>
  </si>
  <si>
    <t>13.48%</t>
  </si>
  <si>
    <t>-7.90%</t>
  </si>
  <si>
    <t>304000</t>
  </si>
  <si>
    <t>334000</t>
  </si>
  <si>
    <t>395000</t>
  </si>
  <si>
    <t>456000</t>
  </si>
  <si>
    <t>42.26M</t>
  </si>
  <si>
    <t>54.13M</t>
  </si>
  <si>
    <t>66.35M</t>
  </si>
  <si>
    <t>1.94</t>
  </si>
  <si>
    <t>26.47%</t>
  </si>
  <si>
    <t>6.70%</t>
  </si>
  <si>
    <t>-9.18%</t>
  </si>
  <si>
    <t>31.07M</t>
  </si>
  <si>
    <t>31.39M</t>
  </si>
  <si>
    <t>31.61M</t>
  </si>
  <si>
    <t>1.67</t>
  </si>
  <si>
    <t>27.67%</t>
  </si>
  <si>
    <t>11.61%</t>
  </si>
  <si>
    <t>-8.29%</t>
  </si>
  <si>
    <t>32.31M</t>
  </si>
  <si>
    <t>33.35M</t>
  </si>
  <si>
    <t>33.3M</t>
  </si>
  <si>
    <t>103.31M</t>
  </si>
  <si>
    <t>127.04M</t>
  </si>
  <si>
    <t>146.61M</t>
  </si>
  <si>
    <t>161.06M</t>
  </si>
  <si>
    <t>22.97%</t>
  </si>
  <si>
    <t>15.41%</t>
  </si>
  <si>
    <t>9.85%</t>
  </si>
  <si>
    <t>0.59%</t>
  </si>
  <si>
    <t>15.86%</t>
  </si>
  <si>
    <t>7.99M</t>
  </si>
  <si>
    <t>-17.63%</t>
  </si>
  <si>
    <t>541.49%</t>
  </si>
  <si>
    <t>12.65%</t>
  </si>
  <si>
    <t>0.21%</t>
  </si>
  <si>
    <t>0.16%</t>
  </si>
  <si>
    <t>0.85%</t>
  </si>
  <si>
    <t>0.76%</t>
  </si>
  <si>
    <t>22.81M</t>
  </si>
  <si>
    <t>16.37M</t>
  </si>
  <si>
    <t>29.32M</t>
  </si>
  <si>
    <t>2.73M</t>
  </si>
  <si>
    <t>17.85M</t>
  </si>
  <si>
    <t>-46.71%</t>
  </si>
  <si>
    <t>7.68%</t>
  </si>
  <si>
    <t>25.01%</t>
  </si>
  <si>
    <t>79.16%</t>
  </si>
  <si>
    <t>32.09</t>
  </si>
  <si>
    <t>68.39</t>
  </si>
  <si>
    <t>68.33</t>
  </si>
  <si>
    <t>57.66</t>
  </si>
  <si>
    <t>34.84</t>
  </si>
  <si>
    <t>118.21M</t>
  </si>
  <si>
    <t>124.92M</t>
  </si>
  <si>
    <t>129.73M</t>
  </si>
  <si>
    <t>129.04M</t>
  </si>
  <si>
    <t>142.6M</t>
  </si>
  <si>
    <t>23.92M</t>
  </si>
  <si>
    <t>29.83M</t>
  </si>
  <si>
    <t>24.74M</t>
  </si>
  <si>
    <t>16.69M</t>
  </si>
  <si>
    <t>18.31M</t>
  </si>
  <si>
    <t>13.56M</t>
  </si>
  <si>
    <t>166.41M</t>
  </si>
  <si>
    <t>168.12M</t>
  </si>
  <si>
    <t>175.28M</t>
  </si>
  <si>
    <t>170.08M</t>
  </si>
  <si>
    <t>199.23M</t>
  </si>
  <si>
    <t>270.86M</t>
  </si>
  <si>
    <t>281.88M</t>
  </si>
  <si>
    <t>326.75M</t>
  </si>
  <si>
    <t>351.58M</t>
  </si>
  <si>
    <t>394.63M</t>
  </si>
  <si>
    <t>499.89M</t>
  </si>
  <si>
    <t>531.51M</t>
  </si>
  <si>
    <t>592.21M</t>
  </si>
  <si>
    <t>639.94M</t>
  </si>
  <si>
    <t>713M</t>
  </si>
  <si>
    <t>238.57M</t>
  </si>
  <si>
    <t>252.15M</t>
  </si>
  <si>
    <t>293.67M</t>
  </si>
  <si>
    <t>212.42M</t>
  </si>
  <si>
    <t>223.57M</t>
  </si>
  <si>
    <t>69.18M</t>
  </si>
  <si>
    <t>69.84M</t>
  </si>
  <si>
    <t>77.5M</t>
  </si>
  <si>
    <t>80.2M</t>
  </si>
  <si>
    <t>83.68M</t>
  </si>
  <si>
    <t>169.56M</t>
  </si>
  <si>
    <t>183.37M</t>
  </si>
  <si>
    <t>208.2M</t>
  </si>
  <si>
    <t>225.98M</t>
  </si>
  <si>
    <t>229.03M</t>
  </si>
  <si>
    <t>249.62M</t>
  </si>
  <si>
    <t>265.45M</t>
  </si>
  <si>
    <t>288.35M</t>
  </si>
  <si>
    <t>318.37M</t>
  </si>
  <si>
    <t>7.95M</t>
  </si>
  <si>
    <t>263.81M</t>
  </si>
  <si>
    <t>299.41M</t>
  </si>
  <si>
    <t>383.64M</t>
  </si>
  <si>
    <t>439.65M</t>
  </si>
  <si>
    <t>556.02M</t>
  </si>
  <si>
    <t>235.29M</t>
  </si>
  <si>
    <t>270.04M</t>
  </si>
  <si>
    <t>349.09M</t>
  </si>
  <si>
    <t>400.13M</t>
  </si>
  <si>
    <t>501.74M</t>
  </si>
  <si>
    <t>28.52M</t>
  </si>
  <si>
    <t>29.37M</t>
  </si>
  <si>
    <t>34.56M</t>
  </si>
  <si>
    <t>39.52M</t>
  </si>
  <si>
    <t>54.29M</t>
  </si>
  <si>
    <t>2.51M</t>
  </si>
  <si>
    <t>12.77M</t>
  </si>
  <si>
    <t>11.33M</t>
  </si>
  <si>
    <t>711.53M</t>
  </si>
  <si>
    <t>759.96M</t>
  </si>
  <si>
    <t>907.79M</t>
  </si>
  <si>
    <t>999.44M</t>
  </si>
  <si>
    <t>6.81%</t>
  </si>
  <si>
    <t>19.45%</t>
  </si>
  <si>
    <t>7.55M</t>
  </si>
  <si>
    <t>11.24M</t>
  </si>
  <si>
    <t>61.01M</t>
  </si>
  <si>
    <t>53.32M</t>
  </si>
  <si>
    <t>62.92M</t>
  </si>
  <si>
    <t>69.89M</t>
  </si>
  <si>
    <t>79.49M</t>
  </si>
  <si>
    <t>13.74%</t>
  </si>
  <si>
    <t>385000</t>
  </si>
  <si>
    <t>75.87M</t>
  </si>
  <si>
    <t>86.44M</t>
  </si>
  <si>
    <t>91.1M</t>
  </si>
  <si>
    <t>22.27M</t>
  </si>
  <si>
    <t>24.98M</t>
  </si>
  <si>
    <t>52.18M</t>
  </si>
  <si>
    <t>55.66M</t>
  </si>
  <si>
    <t>61.32M</t>
  </si>
  <si>
    <t>62.45M</t>
  </si>
  <si>
    <t>66.12M</t>
  </si>
  <si>
    <t>136.4M</t>
  </si>
  <si>
    <t>136.74M</t>
  </si>
  <si>
    <t>155.79M</t>
  </si>
  <si>
    <t>167.57M</t>
  </si>
  <si>
    <t>185.89M</t>
  </si>
  <si>
    <t>186.75M</t>
  </si>
  <si>
    <t>187.04M</t>
  </si>
  <si>
    <t>255.69M</t>
  </si>
  <si>
    <t>269.05M</t>
  </si>
  <si>
    <t>395.5M</t>
  </si>
  <si>
    <t>127.85M</t>
  </si>
  <si>
    <t>105.84M</t>
  </si>
  <si>
    <t>122.54M</t>
  </si>
  <si>
    <t>103.32M</t>
  </si>
  <si>
    <t>182.34M</t>
  </si>
  <si>
    <t>58.9M</t>
  </si>
  <si>
    <t>81.2M</t>
  </si>
  <si>
    <t>133.15M</t>
  </si>
  <si>
    <t>165.73M</t>
  </si>
  <si>
    <t>213.17M</t>
  </si>
  <si>
    <t>(10.17M)</t>
  </si>
  <si>
    <t>(25.36M)</t>
  </si>
  <si>
    <t>(24.05M)</t>
  </si>
  <si>
    <t>10.17M</t>
  </si>
  <si>
    <t>24.05M</t>
  </si>
  <si>
    <t>21.25M</t>
  </si>
  <si>
    <t>22.7M</t>
  </si>
  <si>
    <t>26.63M</t>
  </si>
  <si>
    <t>346.49M</t>
  </si>
  <si>
    <t>343.97M</t>
  </si>
  <si>
    <t>434.18M</t>
  </si>
  <si>
    <t>463.24M</t>
  </si>
  <si>
    <t>48.70%</t>
  </si>
  <si>
    <t>45.26%</t>
  </si>
  <si>
    <t>47.83%</t>
  </si>
  <si>
    <t>46.35%</t>
  </si>
  <si>
    <t>50.96%</t>
  </si>
  <si>
    <t>49000</t>
  </si>
  <si>
    <t>33000</t>
  </si>
  <si>
    <t>364.99M</t>
  </si>
  <si>
    <t>415.94M</t>
  </si>
  <si>
    <t>473.56M</t>
  </si>
  <si>
    <t>536.15M</t>
  </si>
  <si>
    <t>581.22M</t>
  </si>
  <si>
    <t>373000</t>
  </si>
  <si>
    <t>376000</t>
  </si>
  <si>
    <t>380000</t>
  </si>
  <si>
    <t>386000</t>
  </si>
  <si>
    <t>390000</t>
  </si>
  <si>
    <t>327.27M</t>
  </si>
  <si>
    <t>367.57M</t>
  </si>
  <si>
    <t>412.52M</t>
  </si>
  <si>
    <t>459.64M</t>
  </si>
  <si>
    <t>498.65M</t>
  </si>
  <si>
    <t>(90.06M)</t>
  </si>
  <si>
    <t>(90.24M)</t>
  </si>
  <si>
    <t>(95.64M)</t>
  </si>
  <si>
    <t>(105.86M)</t>
  </si>
  <si>
    <t>(106.21M)</t>
  </si>
  <si>
    <t>51.30%</t>
  </si>
  <si>
    <t>54.73%</t>
  </si>
  <si>
    <t>52.17%</t>
  </si>
  <si>
    <t>53.64%</t>
  </si>
  <si>
    <t>49.04%</t>
  </si>
  <si>
    <t>365.04M</t>
  </si>
  <si>
    <t>415.98M</t>
  </si>
  <si>
    <t>473.61M</t>
  </si>
  <si>
    <t>536.2M</t>
  </si>
  <si>
    <t>581.25M</t>
  </si>
  <si>
    <t>54.74%</t>
  </si>
  <si>
    <t>53.65%</t>
  </si>
  <si>
    <t>3.02M</t>
  </si>
  <si>
    <t>3.51M</t>
  </si>
  <si>
    <t>2.57M</t>
  </si>
  <si>
    <t>72.71M</t>
  </si>
  <si>
    <t>94.18M</t>
  </si>
  <si>
    <t>106.88M</t>
  </si>
  <si>
    <t>115.86M</t>
  </si>
  <si>
    <t>119.98M</t>
  </si>
  <si>
    <t>(236,000)</t>
  </si>
  <si>
    <t>10.64M</t>
  </si>
  <si>
    <t>9.96M</t>
  </si>
  <si>
    <t>(511,000)</t>
  </si>
  <si>
    <t>(1.48M)</t>
  </si>
  <si>
    <t>(11,000)</t>
  </si>
  <si>
    <t>(7.69M)</t>
  </si>
  <si>
    <t>9.61M</t>
  </si>
  <si>
    <t>(1.28M)</t>
  </si>
  <si>
    <t>7.48M</t>
  </si>
  <si>
    <t>84.44M</t>
  </si>
  <si>
    <t>93.94M</t>
  </si>
  <si>
    <t>126.35M</t>
  </si>
  <si>
    <t>126.5M</t>
  </si>
  <si>
    <t>11.26%</t>
  </si>
  <si>
    <t>34.50%</t>
  </si>
  <si>
    <t>2.71%</t>
  </si>
  <si>
    <t>12.72%</t>
  </si>
  <si>
    <t>(34.19M)</t>
  </si>
  <si>
    <t>(32.15M)</t>
  </si>
  <si>
    <t>(34.75M)</t>
  </si>
  <si>
    <t>(36.83M)</t>
  </si>
  <si>
    <t>(34.64M)</t>
  </si>
  <si>
    <t>5.95%</t>
  </si>
  <si>
    <t>-8.09%</t>
  </si>
  <si>
    <t>5.96%</t>
  </si>
  <si>
    <t>-4.67%</t>
  </si>
  <si>
    <t>-3.87%</t>
  </si>
  <si>
    <t>-3.88%</t>
  </si>
  <si>
    <t>-3.90%</t>
  </si>
  <si>
    <t>-3.39%</t>
  </si>
  <si>
    <t>(163.33M)</t>
  </si>
  <si>
    <t>(27.47M)</t>
  </si>
  <si>
    <t>(84.37M)</t>
  </si>
  <si>
    <t>(49.02M)</t>
  </si>
  <si>
    <t>(142.57M)</t>
  </si>
  <si>
    <t>(194.47M)</t>
  </si>
  <si>
    <t>(55.7M)</t>
  </si>
  <si>
    <t>(118.71M)</t>
  </si>
  <si>
    <t>(83.23M)</t>
  </si>
  <si>
    <t>(175.62M)</t>
  </si>
  <si>
    <t>71.36%</t>
  </si>
  <si>
    <t>-113.12%</t>
  </si>
  <si>
    <t>29.89%</t>
  </si>
  <si>
    <t>-111.02%</t>
  </si>
  <si>
    <t>-26.57%</t>
  </si>
  <si>
    <t>-6.70%</t>
  </si>
  <si>
    <t>-13.27%</t>
  </si>
  <si>
    <t>-8.82%</t>
  </si>
  <si>
    <t>-17.19%</t>
  </si>
  <si>
    <t>(12.74M)</t>
  </si>
  <si>
    <t>(14.16M)</t>
  </si>
  <si>
    <t>(16.85M)</t>
  </si>
  <si>
    <t>(19.69M)</t>
  </si>
  <si>
    <t>(22.52M)</t>
  </si>
  <si>
    <t>(13.82M)</t>
  </si>
  <si>
    <t>(16.45M)</t>
  </si>
  <si>
    <t>(22.07M)</t>
  </si>
  <si>
    <t>(334,000)</t>
  </si>
  <si>
    <t>(395,000)</t>
  </si>
  <si>
    <t>(447,000)</t>
  </si>
  <si>
    <t>2.96M</t>
  </si>
  <si>
    <t>8.66M</t>
  </si>
  <si>
    <t>8.6M</t>
  </si>
  <si>
    <t>117.59M</t>
  </si>
  <si>
    <t>(28.85M)</t>
  </si>
  <si>
    <t>(31.95M)</t>
  </si>
  <si>
    <t>65.72M</t>
  </si>
  <si>
    <t>371.03M</t>
  </si>
  <si>
    <t>304.32M</t>
  </si>
  <si>
    <t>343.56M</t>
  </si>
  <si>
    <t>334.76M</t>
  </si>
  <si>
    <t>470.03M</t>
  </si>
  <si>
    <t>(253.45M)</t>
  </si>
  <si>
    <t>(333.17M)</t>
  </si>
  <si>
    <t>(336.62M)</t>
  </si>
  <si>
    <t>(366.71M)</t>
  </si>
  <si>
    <t>(404.3M)</t>
  </si>
  <si>
    <t>441000</t>
  </si>
  <si>
    <t>195000</t>
  </si>
  <si>
    <t>121000</t>
  </si>
  <si>
    <t>108.24M</t>
  </si>
  <si>
    <t>(38.5M)</t>
  </si>
  <si>
    <t>(43.02M)</t>
  </si>
  <si>
    <t>-135.57%</t>
  </si>
  <si>
    <t>97.10%</t>
  </si>
  <si>
    <t>-3,755.02%</t>
  </si>
  <si>
    <t>208.55%</t>
  </si>
  <si>
    <t>14.79%</t>
  </si>
  <si>
    <t>-4.63%</t>
  </si>
  <si>
    <t>-0.12%</t>
  </si>
  <si>
    <t>-4.56%</t>
  </si>
  <si>
    <t>4.57%</t>
  </si>
  <si>
    <t>(258,000)</t>
  </si>
  <si>
    <t>255000</t>
  </si>
  <si>
    <t>61.79M</t>
  </si>
  <si>
    <t>91.6M</t>
  </si>
  <si>
    <t>89.67M</t>
  </si>
  <si>
    <t>95.3M</t>
  </si>
  <si>
    <t>48.24%</t>
  </si>
  <si>
    <t>-2.11%</t>
  </si>
  <si>
    <t>6.27%</t>
  </si>
  <si>
    <t>NCR Corporation (NCR)</t>
  </si>
  <si>
    <t>41.27</t>
  </si>
  <si>
    <t>41.59</t>
  </si>
  <si>
    <t>39.57 x 300</t>
  </si>
  <si>
    <t>46.41 x 100</t>
  </si>
  <si>
    <t>41.05 - 41.59</t>
  </si>
  <si>
    <t>26.21 - 49.90</t>
  </si>
  <si>
    <t>869885</t>
  </si>
  <si>
    <t>1354063</t>
  </si>
  <si>
    <t>2.44</t>
  </si>
  <si>
    <t>28.88</t>
  </si>
  <si>
    <t>49.67</t>
  </si>
  <si>
    <t>1.61B</t>
  </si>
  <si>
    <t>6.68B</t>
  </si>
  <si>
    <t>1.71B</t>
  </si>
  <si>
    <t>6.64B</t>
  </si>
  <si>
    <t>6.81B</t>
  </si>
  <si>
    <t>6.92B</t>
  </si>
  <si>
    <t>-0.50%</t>
  </si>
  <si>
    <t>NCR</t>
  </si>
  <si>
    <t>3.96%</t>
  </si>
  <si>
    <t>11.31</t>
  </si>
  <si>
    <t>0.82</t>
  </si>
  <si>
    <t>9.44</t>
  </si>
  <si>
    <t>9.88%</t>
  </si>
  <si>
    <t>23.27%</t>
  </si>
  <si>
    <t>6.58B</t>
  </si>
  <si>
    <t>53.17</t>
  </si>
  <si>
    <t>2.40%</t>
  </si>
  <si>
    <t>872M</t>
  </si>
  <si>
    <t>196M</t>
  </si>
  <si>
    <t>78.10%</t>
  </si>
  <si>
    <t>401M</t>
  </si>
  <si>
    <t>3.31</t>
  </si>
  <si>
    <t>251.17</t>
  </si>
  <si>
    <t>1.29</t>
  </si>
  <si>
    <t>4.37</t>
  </si>
  <si>
    <t>884M</t>
  </si>
  <si>
    <t>640.37M</t>
  </si>
  <si>
    <t>35.83%</t>
  </si>
  <si>
    <t>49.90</t>
  </si>
  <si>
    <t>26.21</t>
  </si>
  <si>
    <t>40.13</t>
  </si>
  <si>
    <t>42.81</t>
  </si>
  <si>
    <t>957.78k</t>
  </si>
  <si>
    <t>121.2M</t>
  </si>
  <si>
    <t>120.67M</t>
  </si>
  <si>
    <t>0.87%</t>
  </si>
  <si>
    <t>87.20%</t>
  </si>
  <si>
    <t>6.13M</t>
  </si>
  <si>
    <t>5.64</t>
  </si>
  <si>
    <t>Jan 24, 2005</t>
  </si>
  <si>
    <t>Mr. William R. Nuti</t>
  </si>
  <si>
    <t>Mr. Mark D. Benjamin</t>
  </si>
  <si>
    <t>Pres and Chief Operating Officer</t>
  </si>
  <si>
    <t>396.38k</t>
  </si>
  <si>
    <t>Mr. Robert P. Fishman</t>
  </si>
  <si>
    <t>Chief Financial Officer, Chief Accounting Officer and Exec. VP</t>
  </si>
  <si>
    <t>Mr. Frederick J. Marquardt</t>
  </si>
  <si>
    <t>Exec. VP of Global Services, Telecom &amp; Technology and Enterprise Quality</t>
  </si>
  <si>
    <t>Mr. Paul Langenbahn</t>
  </si>
  <si>
    <t>Exec. VP of Global Software</t>
  </si>
  <si>
    <t>952.86k</t>
  </si>
  <si>
    <t>6.12B</t>
  </si>
  <si>
    <t>6.59B</t>
  </si>
  <si>
    <t>6.37B</t>
  </si>
  <si>
    <t>7.64%</t>
  </si>
  <si>
    <t>2.67%</t>
  </si>
  <si>
    <t>4.38B</t>
  </si>
  <si>
    <t>4.41B</t>
  </si>
  <si>
    <t>4.83B</t>
  </si>
  <si>
    <t>4.22B</t>
  </si>
  <si>
    <t>4.21B</t>
  </si>
  <si>
    <t>4.48B</t>
  </si>
  <si>
    <t>166M</t>
  </si>
  <si>
    <t>208M</t>
  </si>
  <si>
    <t>308M</t>
  </si>
  <si>
    <t>344M</t>
  </si>
  <si>
    <t>64M</t>
  </si>
  <si>
    <t>68M</t>
  </si>
  <si>
    <t>183M</t>
  </si>
  <si>
    <t>221M</t>
  </si>
  <si>
    <t>102M</t>
  </si>
  <si>
    <t>125M</t>
  </si>
  <si>
    <t>123M</t>
  </si>
  <si>
    <t>0.71%</t>
  </si>
  <si>
    <t>-4.06%</t>
  </si>
  <si>
    <t>26.85%</t>
  </si>
  <si>
    <t>-24.79%</t>
  </si>
  <si>
    <t>27.83%</t>
  </si>
  <si>
    <t>26.26%</t>
  </si>
  <si>
    <t>989M</t>
  </si>
  <si>
    <t>219M</t>
  </si>
  <si>
    <t>203M</t>
  </si>
  <si>
    <t>263M</t>
  </si>
  <si>
    <t>230M</t>
  </si>
  <si>
    <t>242M</t>
  </si>
  <si>
    <t>904M</t>
  </si>
  <si>
    <t>786M</t>
  </si>
  <si>
    <t>982M</t>
  </si>
  <si>
    <t>917M</t>
  </si>
  <si>
    <t>854M</t>
  </si>
  <si>
    <t>-11.93%</t>
  </si>
  <si>
    <t>-7.87%</t>
  </si>
  <si>
    <t>185M</t>
  </si>
  <si>
    <t>113M</t>
  </si>
  <si>
    <t>210M</t>
  </si>
  <si>
    <t>653M</t>
  </si>
  <si>
    <t>(185M)</t>
  </si>
  <si>
    <t>84M</t>
  </si>
  <si>
    <t>595M</t>
  </si>
  <si>
    <t>(46M)</t>
  </si>
  <si>
    <t>(16M)</t>
  </si>
  <si>
    <t>(52M)</t>
  </si>
  <si>
    <t>42M</t>
  </si>
  <si>
    <t>96M</t>
  </si>
  <si>
    <t>180M</t>
  </si>
  <si>
    <t>168M</t>
  </si>
  <si>
    <t>128.57%</t>
  </si>
  <si>
    <t>87.50%</t>
  </si>
  <si>
    <t>-6.67%</t>
  </si>
  <si>
    <t>182M</t>
  </si>
  <si>
    <t>554M</t>
  </si>
  <si>
    <t>(95M)</t>
  </si>
  <si>
    <t>379M</t>
  </si>
  <si>
    <t>204.40%</t>
  </si>
  <si>
    <t>-169.34%</t>
  </si>
  <si>
    <t>498.95%</t>
  </si>
  <si>
    <t>98M</t>
  </si>
  <si>
    <t>(48M)</t>
  </si>
  <si>
    <t>55M</t>
  </si>
  <si>
    <t>92M</t>
  </si>
  <si>
    <t>(6M)</t>
  </si>
  <si>
    <t>22M</t>
  </si>
  <si>
    <t>73M</t>
  </si>
  <si>
    <t>105M</t>
  </si>
  <si>
    <t>79M</t>
  </si>
  <si>
    <t>37M</t>
  </si>
  <si>
    <t>(14M)</t>
  </si>
  <si>
    <t>(23M)</t>
  </si>
  <si>
    <t>7M</t>
  </si>
  <si>
    <t>456M</t>
  </si>
  <si>
    <t>(150M)</t>
  </si>
  <si>
    <t>452M</t>
  </si>
  <si>
    <t>181M</t>
  </si>
  <si>
    <t>(154M)</t>
  </si>
  <si>
    <t>283M</t>
  </si>
  <si>
    <t>222.86%</t>
  </si>
  <si>
    <t>-59.96%</t>
  </si>
  <si>
    <t>-185.08%</t>
  </si>
  <si>
    <t>283.77%</t>
  </si>
  <si>
    <t>(24M)</t>
  </si>
  <si>
    <t>(13M)</t>
  </si>
  <si>
    <t>146M</t>
  </si>
  <si>
    <t>443M</t>
  </si>
  <si>
    <t>191M</t>
  </si>
  <si>
    <t>(178M)</t>
  </si>
  <si>
    <t>270M</t>
  </si>
  <si>
    <t>(182M)</t>
  </si>
  <si>
    <t>0.92</t>
  </si>
  <si>
    <t>(1.09)</t>
  </si>
  <si>
    <t>191.30%</t>
  </si>
  <si>
    <t>-57.46%</t>
  </si>
  <si>
    <t>-195.61%</t>
  </si>
  <si>
    <t>261.47%</t>
  </si>
  <si>
    <t>159.3M</t>
  </si>
  <si>
    <t>165.4M</t>
  </si>
  <si>
    <t>167.9M</t>
  </si>
  <si>
    <t>167.6M</t>
  </si>
  <si>
    <t>125.6M</t>
  </si>
  <si>
    <t>0.89</t>
  </si>
  <si>
    <t>1.71</t>
  </si>
  <si>
    <t>194.38%</t>
  </si>
  <si>
    <t>-57.25%</t>
  </si>
  <si>
    <t>-197.32%</t>
  </si>
  <si>
    <t>256.88%</t>
  </si>
  <si>
    <t>163.8M</t>
  </si>
  <si>
    <t>171.2M</t>
  </si>
  <si>
    <t>129.2M</t>
  </si>
  <si>
    <t>391M</t>
  </si>
  <si>
    <t>929M</t>
  </si>
  <si>
    <t>826M</t>
  </si>
  <si>
    <t>505M</t>
  </si>
  <si>
    <t>966M</t>
  </si>
  <si>
    <t>137.60%</t>
  </si>
  <si>
    <t>-11.09%</t>
  </si>
  <si>
    <t>-38.86%</t>
  </si>
  <si>
    <t>91.29%</t>
  </si>
  <si>
    <t>511M</t>
  </si>
  <si>
    <t>328M</t>
  </si>
  <si>
    <t>498M</t>
  </si>
  <si>
    <t>53.60%</t>
  </si>
  <si>
    <t>-68.88%</t>
  </si>
  <si>
    <t>-35.81%</t>
  </si>
  <si>
    <t>51.83%</t>
  </si>
  <si>
    <t>16.78%</t>
  </si>
  <si>
    <t>20.25%</t>
  </si>
  <si>
    <t>5.97%</t>
  </si>
  <si>
    <t>(19M)</t>
  </si>
  <si>
    <t>(47M)</t>
  </si>
  <si>
    <t>(41M)</t>
  </si>
  <si>
    <t>-10.90%</t>
  </si>
  <si>
    <t>2.48%</t>
  </si>
  <si>
    <t>4.57</t>
  </si>
  <si>
    <t>5.09</t>
  </si>
  <si>
    <t>5.10</t>
  </si>
  <si>
    <t>797M</t>
  </si>
  <si>
    <t>790M</t>
  </si>
  <si>
    <t>669M</t>
  </si>
  <si>
    <t>643M</t>
  </si>
  <si>
    <t>699M</t>
  </si>
  <si>
    <t>167M</t>
  </si>
  <si>
    <t>202M</t>
  </si>
  <si>
    <t>148M</t>
  </si>
  <si>
    <t>129M</t>
  </si>
  <si>
    <t>149M</t>
  </si>
  <si>
    <t>630M</t>
  </si>
  <si>
    <t>588M</t>
  </si>
  <si>
    <t>521M</t>
  </si>
  <si>
    <t>514M</t>
  </si>
  <si>
    <t>550M</t>
  </si>
  <si>
    <t>454M</t>
  </si>
  <si>
    <t>568M</t>
  </si>
  <si>
    <t>504M</t>
  </si>
  <si>
    <t>327M</t>
  </si>
  <si>
    <t>278M</t>
  </si>
  <si>
    <t>4.34B</t>
  </si>
  <si>
    <t>2.55B</t>
  </si>
  <si>
    <t>352M</t>
  </si>
  <si>
    <t>396M</t>
  </si>
  <si>
    <t>322M</t>
  </si>
  <si>
    <t>909M</t>
  </si>
  <si>
    <t>999M</t>
  </si>
  <si>
    <t>977M</t>
  </si>
  <si>
    <t>800M</t>
  </si>
  <si>
    <t>802M</t>
  </si>
  <si>
    <t>231M</t>
  </si>
  <si>
    <t>198M</t>
  </si>
  <si>
    <t>32M</t>
  </si>
  <si>
    <t>601M</t>
  </si>
  <si>
    <t>647M</t>
  </si>
  <si>
    <t>581M</t>
  </si>
  <si>
    <t>478M</t>
  </si>
  <si>
    <t>3.69B</t>
  </si>
  <si>
    <t>304M</t>
  </si>
  <si>
    <t>494M</t>
  </si>
  <si>
    <t>926M</t>
  </si>
  <si>
    <t>798M</t>
  </si>
  <si>
    <t>672M</t>
  </si>
  <si>
    <t>816M</t>
  </si>
  <si>
    <t>948M</t>
  </si>
  <si>
    <t>651M</t>
  </si>
  <si>
    <t>655M</t>
  </si>
  <si>
    <t>448M</t>
  </si>
  <si>
    <t>470M</t>
  </si>
  <si>
    <t>496M</t>
  </si>
  <si>
    <t>8.11B</t>
  </si>
  <si>
    <t>8.57B</t>
  </si>
  <si>
    <t>7.64B</t>
  </si>
  <si>
    <t>27.26%</t>
  </si>
  <si>
    <t>5.65%</t>
  </si>
  <si>
    <t>-10.87%</t>
  </si>
  <si>
    <t>0.50%</t>
  </si>
  <si>
    <t>72M</t>
  </si>
  <si>
    <t>187M</t>
  </si>
  <si>
    <t>28M</t>
  </si>
  <si>
    <t>85M</t>
  </si>
  <si>
    <t>611M</t>
  </si>
  <si>
    <t>670M</t>
  </si>
  <si>
    <t>712M</t>
  </si>
  <si>
    <t>657M</t>
  </si>
  <si>
    <t>781M</t>
  </si>
  <si>
    <t>-7.72%</t>
  </si>
  <si>
    <t>18.87%</t>
  </si>
  <si>
    <t>197M</t>
  </si>
  <si>
    <t>189M</t>
  </si>
  <si>
    <t>862M</t>
  </si>
  <si>
    <t>986M</t>
  </si>
  <si>
    <t>975M</t>
  </si>
  <si>
    <t>922M</t>
  </si>
  <si>
    <t>900M</t>
  </si>
  <si>
    <t>3.24B</t>
  </si>
  <si>
    <t>822M</t>
  </si>
  <si>
    <t>875M</t>
  </si>
  <si>
    <t>829M</t>
  </si>
  <si>
    <t>866M</t>
  </si>
  <si>
    <t>(534M)</t>
  </si>
  <si>
    <t>(441M)</t>
  </si>
  <si>
    <t>(349M)</t>
  </si>
  <si>
    <t>(582M)</t>
  </si>
  <si>
    <t>(575M)</t>
  </si>
  <si>
    <t>534M</t>
  </si>
  <si>
    <t>441M</t>
  </si>
  <si>
    <t>349M</t>
  </si>
  <si>
    <t>217M</t>
  </si>
  <si>
    <t>288M</t>
  </si>
  <si>
    <t>292M</t>
  </si>
  <si>
    <t>246M</t>
  </si>
  <si>
    <t>280M</t>
  </si>
  <si>
    <t>6.31B</t>
  </si>
  <si>
    <t>6.67B</t>
  </si>
  <si>
    <t>6.11B</t>
  </si>
  <si>
    <t>79.72%</t>
  </si>
  <si>
    <t>77.84%</t>
  </si>
  <si>
    <t>79.83%</t>
  </si>
  <si>
    <t>79.66%</t>
  </si>
  <si>
    <t>1.56B</t>
  </si>
  <si>
    <t>869M</t>
  </si>
  <si>
    <t>867M</t>
  </si>
  <si>
    <t>(125M)</t>
  </si>
  <si>
    <t>(172M)</t>
  </si>
  <si>
    <t>(224M)</t>
  </si>
  <si>
    <t>19.57%</t>
  </si>
  <si>
    <t>21.82%</t>
  </si>
  <si>
    <t>21.84%</t>
  </si>
  <si>
    <t>9.43%</t>
  </si>
  <si>
    <t>20.10%</t>
  </si>
  <si>
    <t>447M</t>
  </si>
  <si>
    <t>195M</t>
  </si>
  <si>
    <t>(174M)</t>
  </si>
  <si>
    <t>274M</t>
  </si>
  <si>
    <t>206.16%</t>
  </si>
  <si>
    <t>-56.38%</t>
  </si>
  <si>
    <t>-189.23%</t>
  </si>
  <si>
    <t>257.47%</t>
  </si>
  <si>
    <t>83M</t>
  </si>
  <si>
    <t>201M</t>
  </si>
  <si>
    <t>(37M)</t>
  </si>
  <si>
    <t>24M</t>
  </si>
  <si>
    <t>36M</t>
  </si>
  <si>
    <t>127M</t>
  </si>
  <si>
    <t>315M</t>
  </si>
  <si>
    <t>694M</t>
  </si>
  <si>
    <t>386M</t>
  </si>
  <si>
    <t>285M</t>
  </si>
  <si>
    <t>706M</t>
  </si>
  <si>
    <t>(495M)</t>
  </si>
  <si>
    <t>(413M)</t>
  </si>
  <si>
    <t>138M</t>
  </si>
  <si>
    <t>(53M)</t>
  </si>
  <si>
    <t>(136M)</t>
  </si>
  <si>
    <t>(104M)</t>
  </si>
  <si>
    <t>(89M)</t>
  </si>
  <si>
    <t>97M</t>
  </si>
  <si>
    <t>216M</t>
  </si>
  <si>
    <t>(497M)</t>
  </si>
  <si>
    <t>(308M)</t>
  </si>
  <si>
    <t>95M</t>
  </si>
  <si>
    <t>406M</t>
  </si>
  <si>
    <t>147M</t>
  </si>
  <si>
    <t>(180M)</t>
  </si>
  <si>
    <t>281M</t>
  </si>
  <si>
    <t>524M</t>
  </si>
  <si>
    <t>681M</t>
  </si>
  <si>
    <t>894M</t>
  </si>
  <si>
    <t>256.11%</t>
  </si>
  <si>
    <t>86.48%</t>
  </si>
  <si>
    <t>29.96%</t>
  </si>
  <si>
    <t>31.28%</t>
  </si>
  <si>
    <t>-3.14%</t>
  </si>
  <si>
    <t>4.59%</t>
  </si>
  <si>
    <t>(160M)</t>
  </si>
  <si>
    <t>(226M)</t>
  </si>
  <si>
    <t>(258M)</t>
  </si>
  <si>
    <t>(227M)</t>
  </si>
  <si>
    <t>(80M)</t>
  </si>
  <si>
    <t>(116M)</t>
  </si>
  <si>
    <t>(118M)</t>
  </si>
  <si>
    <t>(79M)</t>
  </si>
  <si>
    <t>(73M)</t>
  </si>
  <si>
    <t>(110M)</t>
  </si>
  <si>
    <t>-41.25%</t>
  </si>
  <si>
    <t>-14.16%</t>
  </si>
  <si>
    <t>11.24%</t>
  </si>
  <si>
    <t>-2.79%</t>
  </si>
  <si>
    <t>-3.69%</t>
  </si>
  <si>
    <t>-3.91%</t>
  </si>
  <si>
    <t>-3.59%</t>
  </si>
  <si>
    <t>-3.47%</t>
  </si>
  <si>
    <t>(108M)</t>
  </si>
  <si>
    <t>(780M)</t>
  </si>
  <si>
    <t>(43M)</t>
  </si>
  <si>
    <t>47M</t>
  </si>
  <si>
    <t>(271M)</t>
  </si>
  <si>
    <t>(789M)</t>
  </si>
  <si>
    <t>(252M)</t>
  </si>
  <si>
    <t>(228M)</t>
  </si>
  <si>
    <t>-695.94%</t>
  </si>
  <si>
    <t>63.42%</t>
  </si>
  <si>
    <t>68.06%</t>
  </si>
  <si>
    <t>-4.73%</t>
  </si>
  <si>
    <t>-35.23%</t>
  </si>
  <si>
    <t>-11.97%</t>
  </si>
  <si>
    <t>-3.95%</t>
  </si>
  <si>
    <t>-3.48%</t>
  </si>
  <si>
    <t>53M</t>
  </si>
  <si>
    <t>57M</t>
  </si>
  <si>
    <t>(196M)</t>
  </si>
  <si>
    <t>(235M)</t>
  </si>
  <si>
    <t>(1.01B)</t>
  </si>
  <si>
    <t>(250M)</t>
  </si>
  <si>
    <t>809M</t>
  </si>
  <si>
    <t>794M</t>
  </si>
  <si>
    <t>(371M)</t>
  </si>
  <si>
    <t>(214M)</t>
  </si>
  <si>
    <t>(379M)</t>
  </si>
  <si>
    <t>(206M)</t>
  </si>
  <si>
    <t>851M</t>
  </si>
  <si>
    <t>2.4B</t>
  </si>
  <si>
    <t>(860M)</t>
  </si>
  <si>
    <t>(1.09B)</t>
  </si>
  <si>
    <t>(2.08B)</t>
  </si>
  <si>
    <t>(1.53B)</t>
  </si>
  <si>
    <t>(57M)</t>
  </si>
  <si>
    <t>(33M)</t>
  </si>
  <si>
    <t>(583M)</t>
  </si>
  <si>
    <t>(467M)</t>
  </si>
  <si>
    <t>19.98%</t>
  </si>
  <si>
    <t>-79.07%</t>
  </si>
  <si>
    <t>-305.28%</t>
  </si>
  <si>
    <t>19.90%</t>
  </si>
  <si>
    <t>19.74%</t>
  </si>
  <si>
    <t>22.16%</t>
  </si>
  <si>
    <t>-9.15%</t>
  </si>
  <si>
    <t>-7.14%</t>
  </si>
  <si>
    <t>(36M)</t>
  </si>
  <si>
    <t>(29M)</t>
  </si>
  <si>
    <t>(541M)</t>
  </si>
  <si>
    <t>(17M)</t>
  </si>
  <si>
    <t>(183M)</t>
  </si>
  <si>
    <t>170M</t>
  </si>
  <si>
    <t>(260M)</t>
  </si>
  <si>
    <t>602M</t>
  </si>
  <si>
    <t>163.46%</t>
  </si>
  <si>
    <t>146.06%</t>
  </si>
  <si>
    <t>48.28%</t>
  </si>
  <si>
    <t>36.38%</t>
  </si>
  <si>
    <t>15.67%</t>
  </si>
  <si>
    <t>=TRIM(IFERROR(IFERROR(IFERROR(IFERROR(IFERROR(IFERROR(IFERROR(IFERROR(REPLACE(LEFT(C1,FIND("(",C1)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t>
  </si>
  <si>
    <t>PLC</t>
  </si>
  <si>
    <t>, INC.</t>
  </si>
  <si>
    <t>, INC</t>
  </si>
  <si>
    <t>CORPORATION</t>
  </si>
  <si>
    <t>CORP.</t>
  </si>
  <si>
    <t>COMPANY</t>
  </si>
  <si>
    <t>CORP</t>
  </si>
  <si>
    <t>INC.</t>
  </si>
  <si>
    <t>GROUP</t>
  </si>
  <si>
    <t># Pos</t>
  </si>
  <si>
    <t># Neg</t>
  </si>
  <si>
    <t>pos_trend log</t>
  </si>
  <si>
    <t>MAX</t>
  </si>
  <si>
    <t>NONE</t>
  </si>
  <si>
    <t>worksheet.write('J' + str(row), '=IF('J' + str(row) + '&lt;&gt;"",1,0)')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</si>
</sst>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name val="Calibri"/>
      <family val="2"/>
    </font>
    <font>
      <sz val="11"/>
      <color rgb="FF006100"/>
      <name val="Calibri"/>
      <family val="2"/>
      <scheme val="minor"/>
    </font>
    <font>
      <b/>
      <sz val="11"/>
      <color theme="1"/>
      <name val="Calibri"/>
      <family val="2"/>
      <scheme val="minor"/>
    </font>
  </fonts>
  <fills count="7">
    <fill>
      <patternFill patternType="none"/>
    </fill>
    <fill>
      <patternFill patternType="gray125"/>
    </fill>
    <fill>
      <patternFill patternType="solid">
        <fgColor rgb="FFC6EFCE"/>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6"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2" borderId="0" applyNumberFormat="0" applyBorder="0" applyAlignment="0" applyProtection="0"/>
  </cellStyleXfs>
  <cellXfs count="12">
    <xf numFmtId="0" fontId="0" fillId="0" borderId="0" xfId="0"/>
    <xf numFmtId="0" fontId="1" fillId="0" borderId="1" xfId="0" applyFont="1" applyBorder="1" applyAlignment="1">
      <alignment horizontal="center" vertical="top"/>
    </xf>
    <xf numFmtId="0" fontId="0" fillId="0" borderId="0" xfId="0" quotePrefix="1"/>
    <xf numFmtId="0" fontId="0" fillId="0" borderId="0" xfId="0" quotePrefix="1" applyAlignment="1">
      <alignment wrapText="1"/>
    </xf>
    <xf numFmtId="0" fontId="0" fillId="0" borderId="0" xfId="0" applyAlignment="1">
      <alignment wrapText="1"/>
    </xf>
    <xf numFmtId="0" fontId="0" fillId="0" borderId="0" xfId="0" applyAlignment="1">
      <alignment horizontal="center" wrapText="1"/>
    </xf>
    <xf numFmtId="0" fontId="3" fillId="0" borderId="0" xfId="0" applyFont="1"/>
    <xf numFmtId="0" fontId="2" fillId="2" borderId="0" xfId="1"/>
    <xf numFmtId="0" fontId="0" fillId="3" borderId="0" xfId="0" applyFill="1"/>
    <xf numFmtId="0" fontId="0" fillId="4" borderId="0" xfId="0" applyFill="1"/>
    <xf numFmtId="0" fontId="0" fillId="5" borderId="0" xfId="0" applyFill="1"/>
    <xf numFmtId="0" fontId="0" fillId="6" borderId="0" xfId="0" applyFill="1"/>
  </cellXfs>
  <cellStyles count="2">
    <cellStyle name="Good" xfId="1" builtinId="26"/>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2"/>
  <sheetViews>
    <sheetView topLeftCell="B137" workbookViewId="0">
      <selection activeCell="C23" sqref="C23"/>
    </sheetView>
  </sheetViews>
  <sheetFormatPr defaultRowHeight="14.4" x14ac:dyDescent="0.3"/>
  <cols>
    <col min="1" max="1" width="0" hidden="1" customWidth="1"/>
    <col min="2" max="7" width="20.6640625" customWidth="1"/>
  </cols>
  <sheetData>
    <row r="1" spans="1:11" x14ac:dyDescent="0.3">
      <c r="B1" t="s">
        <v>0</v>
      </c>
      <c r="C1" t="s">
        <v>1</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Acacia Mining</v>
      </c>
      <c r="G1" t="s">
        <v>9943</v>
      </c>
    </row>
    <row r="2" spans="1:11" x14ac:dyDescent="0.3">
      <c r="B2" t="s">
        <v>2</v>
      </c>
      <c r="C2" t="s">
        <v>3</v>
      </c>
      <c r="G2" t="s">
        <v>9944</v>
      </c>
      <c r="K2" t="str">
        <f>LEFT(C1,FIND("(",C1) - 2)</f>
        <v>Acacia Mining plc</v>
      </c>
    </row>
    <row r="3" spans="1:11" x14ac:dyDescent="0.3">
      <c r="G3" t="s">
        <v>9945</v>
      </c>
      <c r="K3" t="str">
        <f>" is scheduled to report earnings "&amp;IFERROR("between "&amp;LEFT(C20,FIND("-",C20)-2)&amp;" and "&amp;RIGHT(C20,FIND("-",C20)-2),"on "&amp;C20)</f>
        <v xml:space="preserve"> is scheduled to report earnings on Jul 21, 2017</v>
      </c>
    </row>
    <row r="4" spans="1:11" x14ac:dyDescent="0.3">
      <c r="B4" t="s">
        <v>4</v>
      </c>
      <c r="G4" t="s">
        <v>9946</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$286.60, up .28% after opening slightly below yesterday's close</v>
      </c>
    </row>
    <row r="5" spans="1:11" x14ac:dyDescent="0.3">
      <c r="G5" t="s">
        <v>9947</v>
      </c>
      <c r="K5" t="str">
        <f>"The one year target estimate for " &amp; D1 &amp; " is " &amp; TEXT(C23,"$####.#0")</f>
        <v>The one year target estimate for Acacia Mining is $4.91</v>
      </c>
    </row>
    <row r="6" spans="1:11" x14ac:dyDescent="0.3">
      <c r="G6" t="s">
        <v>9948</v>
      </c>
      <c r="K6" t="str">
        <f>" which would be " &amp; IF(OR(LEFT(ABS((C23-C2)/C2*100),1)="8",LEFT(ABS((C23-C2)/C2*100),2)="18"), "an ", "a ")  &amp;TEXT(ABS((C23-C2)/C2),"####.#0%")&amp;IF((C23-C2)&gt;0," increase over"," decrease from")&amp;" the current price"</f>
        <v xml:space="preserve"> which would be a 98.29% decrease from the current price</v>
      </c>
    </row>
    <row r="7" spans="1:11" x14ac:dyDescent="0.3">
      <c r="A7" s="1">
        <v>0</v>
      </c>
      <c r="B7" t="s">
        <v>5</v>
      </c>
      <c r="C7" t="s">
        <v>6</v>
      </c>
      <c r="G7" t="str">
        <f>" AG"</f>
        <v xml:space="preserve"> AG</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increase by 33.33% over last quarter based on the average of 3 analyst estimates (Yahoo Finance)</v>
      </c>
    </row>
    <row r="8" spans="1:11" x14ac:dyDescent="0.3">
      <c r="A8" s="1">
        <v>1</v>
      </c>
      <c r="B8" t="s">
        <v>7</v>
      </c>
      <c r="C8" t="s">
        <v>8</v>
      </c>
      <c r="G8" t="str">
        <f>" AB"</f>
        <v xml:space="preserve"> AB</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low end of its 52-week range</v>
      </c>
    </row>
    <row r="9" spans="1:11" x14ac:dyDescent="0.3">
      <c r="A9" s="1">
        <v>2</v>
      </c>
      <c r="B9" t="s">
        <v>9</v>
      </c>
      <c r="C9" t="s">
        <v>10</v>
      </c>
      <c r="G9" t="s">
        <v>9949</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3 times, and a negative earnings surprise 1 time</v>
      </c>
    </row>
    <row r="10" spans="1:11" x14ac:dyDescent="0.3">
      <c r="A10" s="1">
        <v>3</v>
      </c>
      <c r="B10" t="s">
        <v>11</v>
      </c>
      <c r="C10" t="s">
        <v>12</v>
      </c>
      <c r="G10" t="s">
        <v>9950</v>
      </c>
    </row>
    <row r="11" spans="1:11" x14ac:dyDescent="0.3">
      <c r="A11" s="1">
        <v>4</v>
      </c>
      <c r="B11" t="s">
        <v>13</v>
      </c>
      <c r="C11" t="s">
        <v>14</v>
      </c>
      <c r="G11" t="s">
        <v>9951</v>
      </c>
    </row>
    <row r="12" spans="1:11" x14ac:dyDescent="0.3">
      <c r="A12" s="1">
        <v>5</v>
      </c>
      <c r="B12" t="s">
        <v>15</v>
      </c>
      <c r="C12" t="s">
        <v>16</v>
      </c>
      <c r="D12" t="str">
        <f>LEFT(C12,FIND("-",C12)-2)</f>
        <v>250.00</v>
      </c>
      <c r="E12" t="str">
        <f>TRIM(RIGHT(C12,FIND("-",C12)-1))</f>
        <v>615.00</v>
      </c>
    </row>
    <row r="13" spans="1:11" x14ac:dyDescent="0.3">
      <c r="A13" s="1">
        <v>6</v>
      </c>
      <c r="B13" t="s">
        <v>17</v>
      </c>
      <c r="C13" t="s">
        <v>18</v>
      </c>
    </row>
    <row r="14" spans="1:11" x14ac:dyDescent="0.3">
      <c r="A14" s="1">
        <v>7</v>
      </c>
      <c r="B14" t="s">
        <v>19</v>
      </c>
      <c r="C14" t="s">
        <v>20</v>
      </c>
    </row>
    <row r="16" spans="1:11" x14ac:dyDescent="0.3">
      <c r="A16" s="1">
        <v>0</v>
      </c>
      <c r="B16" t="s">
        <v>21</v>
      </c>
      <c r="C16" t="s">
        <v>22</v>
      </c>
    </row>
    <row r="17" spans="1:17" x14ac:dyDescent="0.3">
      <c r="A17" s="1">
        <v>1</v>
      </c>
      <c r="B17" t="s">
        <v>23</v>
      </c>
      <c r="K17" s="5" t="str">
        <f>K2 &amp; K3 &amp; ". " &amp; K4 &amp; ". " &amp; K5 &amp; K6 &amp; ". " &amp; K7 &amp; ". " &amp; K8 &amp; ". " &amp; K9 &amp; "."</f>
        <v>Acacia Mining plc is scheduled to report earnings on Jul 21, 2017. The stock is currently trading at $286.60, up .28% after opening slightly below yesterday's close. The one year target estimate for Acacia Mining is $4.91 which would be a 98.29% decrease from the current price. Earnings are expected to increase by 33.33% over last quarter based on the average of 3 analyst estimates (Yahoo Finance). The stock is trading in the low end of its 52-week range. Over the last 4 quarters, we've seen a positive earnings surprise 3 times, and a negative earnings surprise 1 time.</v>
      </c>
      <c r="L17" s="5"/>
      <c r="M17" s="5"/>
      <c r="N17" s="5"/>
      <c r="O17" s="5"/>
      <c r="P17" s="5"/>
      <c r="Q17" s="5"/>
    </row>
    <row r="18" spans="1:17" x14ac:dyDescent="0.3">
      <c r="A18" s="1">
        <v>2</v>
      </c>
      <c r="B18" t="s">
        <v>24</v>
      </c>
      <c r="C18" t="s">
        <v>25</v>
      </c>
      <c r="K18" s="5"/>
      <c r="L18" s="5"/>
      <c r="M18" s="5"/>
      <c r="N18" s="5"/>
      <c r="O18" s="5"/>
      <c r="P18" s="5"/>
      <c r="Q18" s="5"/>
    </row>
    <row r="19" spans="1:17" x14ac:dyDescent="0.3">
      <c r="A19" s="1">
        <v>3</v>
      </c>
      <c r="B19" t="s">
        <v>26</v>
      </c>
      <c r="C19" t="s">
        <v>27</v>
      </c>
      <c r="K19" s="5"/>
      <c r="L19" s="5"/>
      <c r="M19" s="5"/>
      <c r="N19" s="5"/>
      <c r="O19" s="5"/>
      <c r="P19" s="5"/>
      <c r="Q19" s="5"/>
    </row>
    <row r="20" spans="1:17" x14ac:dyDescent="0.3">
      <c r="A20" s="1">
        <v>4</v>
      </c>
      <c r="B20" t="s">
        <v>28</v>
      </c>
      <c r="C20" t="s">
        <v>29</v>
      </c>
      <c r="K20" s="5"/>
      <c r="L20" s="5"/>
      <c r="M20" s="5"/>
      <c r="N20" s="5"/>
      <c r="O20" s="5"/>
      <c r="P20" s="5"/>
      <c r="Q20" s="5"/>
    </row>
    <row r="21" spans="1:17" x14ac:dyDescent="0.3">
      <c r="A21" s="1">
        <v>5</v>
      </c>
      <c r="B21" t="s">
        <v>30</v>
      </c>
      <c r="C21" t="s">
        <v>31</v>
      </c>
      <c r="K21" s="5"/>
      <c r="L21" s="5"/>
      <c r="M21" s="5"/>
      <c r="N21" s="5"/>
      <c r="O21" s="5"/>
      <c r="P21" s="5"/>
      <c r="Q21" s="5"/>
    </row>
    <row r="22" spans="1:17" x14ac:dyDescent="0.3">
      <c r="A22" s="1">
        <v>6</v>
      </c>
      <c r="B22" t="s">
        <v>32</v>
      </c>
      <c r="K22" s="5"/>
      <c r="L22" s="5"/>
      <c r="M22" s="5"/>
      <c r="N22" s="5"/>
      <c r="O22" s="5"/>
      <c r="P22" s="5"/>
      <c r="Q22" s="5"/>
    </row>
    <row r="23" spans="1:17" x14ac:dyDescent="0.3">
      <c r="A23" s="1">
        <v>7</v>
      </c>
      <c r="B23" t="s">
        <v>33</v>
      </c>
      <c r="C23" t="s">
        <v>34</v>
      </c>
    </row>
    <row r="26" spans="1:17" x14ac:dyDescent="0.3">
      <c r="B26" s="1" t="s">
        <v>35</v>
      </c>
      <c r="C26" s="1" t="s">
        <v>36</v>
      </c>
      <c r="D26" s="1" t="s">
        <v>37</v>
      </c>
      <c r="E26" s="1" t="s">
        <v>38</v>
      </c>
      <c r="F26" s="1" t="s">
        <v>39</v>
      </c>
    </row>
    <row r="27" spans="1:17" x14ac:dyDescent="0.3">
      <c r="A27" s="1">
        <v>0</v>
      </c>
      <c r="B27" t="s">
        <v>40</v>
      </c>
      <c r="C27">
        <v>3</v>
      </c>
      <c r="D27">
        <v>2</v>
      </c>
      <c r="E27">
        <v>17</v>
      </c>
      <c r="F27">
        <v>18</v>
      </c>
    </row>
    <row r="28" spans="1:17" x14ac:dyDescent="0.3">
      <c r="A28" s="1">
        <v>1</v>
      </c>
      <c r="B28" t="s">
        <v>41</v>
      </c>
      <c r="C28">
        <v>0.03</v>
      </c>
      <c r="D28">
        <v>0.04</v>
      </c>
      <c r="E28">
        <v>0.39</v>
      </c>
      <c r="F28">
        <v>0.49</v>
      </c>
    </row>
    <row r="29" spans="1:17" x14ac:dyDescent="0.3">
      <c r="A29" s="1">
        <v>2</v>
      </c>
      <c r="B29" t="s">
        <v>42</v>
      </c>
      <c r="D29">
        <v>-0.01</v>
      </c>
      <c r="E29">
        <v>0.17</v>
      </c>
      <c r="F29">
        <v>0.3</v>
      </c>
    </row>
    <row r="30" spans="1:17" x14ac:dyDescent="0.3">
      <c r="A30" s="1">
        <v>3</v>
      </c>
      <c r="B30" t="s">
        <v>43</v>
      </c>
      <c r="C30">
        <v>0.05</v>
      </c>
      <c r="D30">
        <v>0.09</v>
      </c>
      <c r="E30">
        <v>0.75</v>
      </c>
      <c r="F30">
        <v>0.77</v>
      </c>
    </row>
    <row r="31" spans="1:17" x14ac:dyDescent="0.3">
      <c r="A31" s="1">
        <v>4</v>
      </c>
      <c r="B31" t="s">
        <v>44</v>
      </c>
      <c r="C31">
        <v>0.04</v>
      </c>
      <c r="D31">
        <v>-1.5</v>
      </c>
      <c r="E31">
        <v>0.39</v>
      </c>
      <c r="F31">
        <v>0.39</v>
      </c>
    </row>
    <row r="33" spans="1:6" x14ac:dyDescent="0.3">
      <c r="B33" s="1" t="s">
        <v>45</v>
      </c>
      <c r="C33" s="1" t="s">
        <v>36</v>
      </c>
      <c r="D33" s="1" t="s">
        <v>37</v>
      </c>
      <c r="E33" s="1" t="s">
        <v>38</v>
      </c>
      <c r="F33" s="1" t="s">
        <v>39</v>
      </c>
    </row>
    <row r="34" spans="1:6" x14ac:dyDescent="0.3">
      <c r="A34" s="1">
        <v>0</v>
      </c>
      <c r="B34" t="s">
        <v>40</v>
      </c>
      <c r="E34" t="s">
        <v>46</v>
      </c>
      <c r="F34" t="s">
        <v>46</v>
      </c>
    </row>
    <row r="35" spans="1:6" x14ac:dyDescent="0.3">
      <c r="A35" s="1">
        <v>1</v>
      </c>
      <c r="B35" t="s">
        <v>41</v>
      </c>
      <c r="E35" t="s">
        <v>47</v>
      </c>
      <c r="F35" t="s">
        <v>48</v>
      </c>
    </row>
    <row r="36" spans="1:6" x14ac:dyDescent="0.3">
      <c r="A36" s="1">
        <v>2</v>
      </c>
      <c r="B36" t="s">
        <v>42</v>
      </c>
      <c r="E36" t="s">
        <v>49</v>
      </c>
      <c r="F36" t="s">
        <v>50</v>
      </c>
    </row>
    <row r="37" spans="1:6" x14ac:dyDescent="0.3">
      <c r="A37" s="1">
        <v>3</v>
      </c>
      <c r="B37" t="s">
        <v>43</v>
      </c>
      <c r="E37" t="s">
        <v>51</v>
      </c>
      <c r="F37" t="s">
        <v>52</v>
      </c>
    </row>
    <row r="38" spans="1:6" x14ac:dyDescent="0.3">
      <c r="A38" s="1">
        <v>4</v>
      </c>
      <c r="B38" t="s">
        <v>53</v>
      </c>
      <c r="E38" t="s">
        <v>54</v>
      </c>
      <c r="F38" t="s">
        <v>47</v>
      </c>
    </row>
    <row r="39" spans="1:6" x14ac:dyDescent="0.3">
      <c r="A39" s="1">
        <v>5</v>
      </c>
      <c r="B39" t="s">
        <v>55</v>
      </c>
      <c r="E39" t="s">
        <v>56</v>
      </c>
      <c r="F39" t="s">
        <v>57</v>
      </c>
    </row>
    <row r="41" spans="1:6" x14ac:dyDescent="0.3">
      <c r="B41" s="1" t="s">
        <v>58</v>
      </c>
      <c r="C41" s="1" t="s">
        <v>59</v>
      </c>
      <c r="D41" s="1" t="s">
        <v>60</v>
      </c>
      <c r="E41" s="1" t="s">
        <v>61</v>
      </c>
      <c r="F41" s="1" t="s">
        <v>62</v>
      </c>
    </row>
    <row r="42" spans="1:6" x14ac:dyDescent="0.3">
      <c r="A42" s="1">
        <v>0</v>
      </c>
      <c r="B42" t="s">
        <v>63</v>
      </c>
      <c r="C42" t="s">
        <v>64</v>
      </c>
      <c r="D42" t="s">
        <v>65</v>
      </c>
      <c r="E42">
        <v>0.12</v>
      </c>
      <c r="F42">
        <v>7.0000000000000007E-2</v>
      </c>
    </row>
    <row r="43" spans="1:6" x14ac:dyDescent="0.3">
      <c r="A43" s="1">
        <v>1</v>
      </c>
      <c r="B43" t="s">
        <v>66</v>
      </c>
      <c r="C43" t="s">
        <v>67</v>
      </c>
      <c r="D43" t="s">
        <v>68</v>
      </c>
      <c r="E43">
        <v>0.12</v>
      </c>
      <c r="F43">
        <v>7.0000000000000007E-2</v>
      </c>
    </row>
    <row r="44" spans="1:6" x14ac:dyDescent="0.3">
      <c r="A44" s="1">
        <v>2</v>
      </c>
      <c r="B44" t="s">
        <v>69</v>
      </c>
      <c r="C44" t="s">
        <v>70</v>
      </c>
      <c r="D44" t="s">
        <v>71</v>
      </c>
    </row>
    <row r="45" spans="1:6" x14ac:dyDescent="0.3">
      <c r="A45" s="1">
        <v>3</v>
      </c>
      <c r="B45" t="s">
        <v>72</v>
      </c>
      <c r="C45" t="s">
        <v>73</v>
      </c>
      <c r="D45" t="s">
        <v>74</v>
      </c>
    </row>
    <row r="47" spans="1:6" x14ac:dyDescent="0.3">
      <c r="B47" s="1" t="s">
        <v>75</v>
      </c>
      <c r="C47" s="1" t="s">
        <v>36</v>
      </c>
      <c r="D47" s="1" t="s">
        <v>37</v>
      </c>
      <c r="E47" s="1" t="s">
        <v>38</v>
      </c>
      <c r="F47" s="1" t="s">
        <v>39</v>
      </c>
    </row>
    <row r="48" spans="1:6" x14ac:dyDescent="0.3">
      <c r="A48" s="1">
        <v>0</v>
      </c>
      <c r="B48" t="s">
        <v>76</v>
      </c>
      <c r="C48">
        <v>0.03</v>
      </c>
      <c r="D48">
        <v>0.04</v>
      </c>
      <c r="E48">
        <v>0.39</v>
      </c>
      <c r="F48">
        <v>0.49</v>
      </c>
    </row>
    <row r="49" spans="1:6" x14ac:dyDescent="0.3">
      <c r="A49" s="1">
        <v>1</v>
      </c>
      <c r="B49" t="s">
        <v>77</v>
      </c>
      <c r="C49">
        <v>0.06</v>
      </c>
      <c r="D49">
        <v>0.11</v>
      </c>
      <c r="E49">
        <v>0.42</v>
      </c>
      <c r="F49">
        <v>0.5</v>
      </c>
    </row>
    <row r="50" spans="1:6" x14ac:dyDescent="0.3">
      <c r="A50" s="1">
        <v>2</v>
      </c>
      <c r="B50" t="s">
        <v>78</v>
      </c>
      <c r="C50">
        <v>0.04</v>
      </c>
      <c r="D50">
        <v>0.08</v>
      </c>
      <c r="E50">
        <v>0.45</v>
      </c>
      <c r="F50">
        <v>0.47</v>
      </c>
    </row>
    <row r="51" spans="1:6" x14ac:dyDescent="0.3">
      <c r="A51" s="1">
        <v>3</v>
      </c>
      <c r="B51" t="s">
        <v>79</v>
      </c>
      <c r="C51">
        <v>7.0000000000000007E-2</v>
      </c>
      <c r="D51">
        <v>0.11</v>
      </c>
      <c r="E51">
        <v>0.48</v>
      </c>
      <c r="F51">
        <v>0.44</v>
      </c>
    </row>
    <row r="52" spans="1:6" x14ac:dyDescent="0.3">
      <c r="A52" s="1">
        <v>4</v>
      </c>
      <c r="B52" t="s">
        <v>80</v>
      </c>
      <c r="C52">
        <v>0.06</v>
      </c>
      <c r="D52">
        <v>0.06</v>
      </c>
      <c r="E52">
        <v>0.45</v>
      </c>
      <c r="F52">
        <v>0.43</v>
      </c>
    </row>
    <row r="54" spans="1:6" x14ac:dyDescent="0.3">
      <c r="B54" s="1" t="s">
        <v>81</v>
      </c>
      <c r="C54" s="1" t="s">
        <v>36</v>
      </c>
      <c r="D54" s="1" t="s">
        <v>37</v>
      </c>
      <c r="E54" s="1" t="s">
        <v>38</v>
      </c>
      <c r="F54" s="1" t="s">
        <v>39</v>
      </c>
    </row>
    <row r="55" spans="1:6" x14ac:dyDescent="0.3">
      <c r="A55" s="1">
        <v>0</v>
      </c>
      <c r="B55" t="s">
        <v>82</v>
      </c>
      <c r="F55">
        <v>1</v>
      </c>
    </row>
    <row r="56" spans="1:6" x14ac:dyDescent="0.3">
      <c r="A56" s="1">
        <v>1</v>
      </c>
      <c r="B56" t="s">
        <v>83</v>
      </c>
      <c r="E56">
        <v>1</v>
      </c>
      <c r="F56">
        <v>6</v>
      </c>
    </row>
    <row r="57" spans="1:6" x14ac:dyDescent="0.3">
      <c r="A57" s="1">
        <v>2</v>
      </c>
      <c r="B57" t="s">
        <v>84</v>
      </c>
      <c r="C57">
        <v>1</v>
      </c>
      <c r="E57">
        <v>2</v>
      </c>
      <c r="F57">
        <v>1</v>
      </c>
    </row>
    <row r="58" spans="1:6" x14ac:dyDescent="0.3">
      <c r="A58" s="1">
        <v>3</v>
      </c>
      <c r="B58" t="s">
        <v>85</v>
      </c>
    </row>
    <row r="60" spans="1:6" x14ac:dyDescent="0.3">
      <c r="B60" s="1" t="s">
        <v>86</v>
      </c>
      <c r="C60" s="1" t="s">
        <v>87</v>
      </c>
      <c r="D60" s="1" t="s">
        <v>88</v>
      </c>
      <c r="E60" s="1" t="s">
        <v>89</v>
      </c>
      <c r="F60" s="1" t="s">
        <v>90</v>
      </c>
    </row>
    <row r="61" spans="1:6" x14ac:dyDescent="0.3">
      <c r="A61" s="1">
        <v>0</v>
      </c>
      <c r="B61" t="s">
        <v>91</v>
      </c>
      <c r="C61" t="s">
        <v>92</v>
      </c>
      <c r="F61">
        <v>0.19</v>
      </c>
    </row>
    <row r="62" spans="1:6" x14ac:dyDescent="0.3">
      <c r="A62" s="1">
        <v>1</v>
      </c>
      <c r="B62" t="s">
        <v>93</v>
      </c>
      <c r="C62" t="s">
        <v>94</v>
      </c>
      <c r="F62">
        <v>0.21</v>
      </c>
    </row>
    <row r="63" spans="1:6" x14ac:dyDescent="0.3">
      <c r="A63" s="1">
        <v>2</v>
      </c>
      <c r="B63" t="s">
        <v>95</v>
      </c>
      <c r="F63">
        <v>0.08</v>
      </c>
    </row>
    <row r="64" spans="1:6" x14ac:dyDescent="0.3">
      <c r="A64" s="1">
        <v>3</v>
      </c>
      <c r="B64" t="s">
        <v>96</v>
      </c>
      <c r="C64" t="s">
        <v>97</v>
      </c>
      <c r="F64">
        <v>0.12</v>
      </c>
    </row>
    <row r="65" spans="1:6" x14ac:dyDescent="0.3">
      <c r="A65" s="1">
        <v>4</v>
      </c>
      <c r="B65" t="s">
        <v>98</v>
      </c>
      <c r="C65" t="s">
        <v>99</v>
      </c>
      <c r="F65">
        <v>0.09</v>
      </c>
    </row>
    <row r="66" spans="1:6" x14ac:dyDescent="0.3">
      <c r="A66" s="1">
        <v>5</v>
      </c>
      <c r="B66" t="s">
        <v>100</v>
      </c>
      <c r="C66" t="s">
        <v>101</v>
      </c>
    </row>
    <row r="68" spans="1:6" x14ac:dyDescent="0.3">
      <c r="A68" s="1">
        <v>0</v>
      </c>
      <c r="B68" t="s">
        <v>102</v>
      </c>
      <c r="C68" t="s">
        <v>22</v>
      </c>
    </row>
    <row r="69" spans="1:6" x14ac:dyDescent="0.3">
      <c r="A69" s="1">
        <v>1</v>
      </c>
      <c r="B69" t="s">
        <v>103</v>
      </c>
    </row>
    <row r="70" spans="1:6" x14ac:dyDescent="0.3">
      <c r="A70" s="1">
        <v>2</v>
      </c>
      <c r="B70" t="s">
        <v>104</v>
      </c>
      <c r="C70" t="s">
        <v>25</v>
      </c>
    </row>
    <row r="71" spans="1:6" x14ac:dyDescent="0.3">
      <c r="A71" s="1">
        <v>3</v>
      </c>
      <c r="B71" t="s">
        <v>105</v>
      </c>
      <c r="C71" t="s">
        <v>106</v>
      </c>
    </row>
    <row r="72" spans="1:6" x14ac:dyDescent="0.3">
      <c r="A72" s="1">
        <v>4</v>
      </c>
      <c r="B72" t="s">
        <v>107</v>
      </c>
      <c r="C72" t="s">
        <v>108</v>
      </c>
    </row>
    <row r="73" spans="1:6" x14ac:dyDescent="0.3">
      <c r="A73" s="1">
        <v>5</v>
      </c>
      <c r="B73" t="s">
        <v>109</v>
      </c>
      <c r="C73" t="s">
        <v>110</v>
      </c>
    </row>
    <row r="74" spans="1:6" x14ac:dyDescent="0.3">
      <c r="A74" s="1">
        <v>6</v>
      </c>
      <c r="B74" t="s">
        <v>111</v>
      </c>
      <c r="C74" t="s">
        <v>112</v>
      </c>
    </row>
    <row r="75" spans="1:6" x14ac:dyDescent="0.3">
      <c r="A75" s="1">
        <v>7</v>
      </c>
      <c r="B75" t="s">
        <v>113</v>
      </c>
    </row>
    <row r="76" spans="1:6" x14ac:dyDescent="0.3">
      <c r="A76" s="1">
        <v>8</v>
      </c>
      <c r="B76" t="s">
        <v>114</v>
      </c>
    </row>
    <row r="78" spans="1:6" x14ac:dyDescent="0.3">
      <c r="A78" s="1">
        <v>0</v>
      </c>
      <c r="B78" t="s">
        <v>115</v>
      </c>
      <c r="C78" t="s">
        <v>116</v>
      </c>
    </row>
    <row r="79" spans="1:6" x14ac:dyDescent="0.3">
      <c r="A79" s="1">
        <v>1</v>
      </c>
      <c r="B79" t="s">
        <v>117</v>
      </c>
      <c r="C79" t="s">
        <v>118</v>
      </c>
    </row>
    <row r="81" spans="1:3" x14ac:dyDescent="0.3">
      <c r="A81" s="1">
        <v>0</v>
      </c>
      <c r="B81" t="s">
        <v>119</v>
      </c>
      <c r="C81" t="s">
        <v>120</v>
      </c>
    </row>
    <row r="82" spans="1:3" x14ac:dyDescent="0.3">
      <c r="A82" s="1">
        <v>1</v>
      </c>
      <c r="B82" t="s">
        <v>121</v>
      </c>
      <c r="C82" t="s">
        <v>122</v>
      </c>
    </row>
    <row r="84" spans="1:3" x14ac:dyDescent="0.3">
      <c r="A84" s="1">
        <v>0</v>
      </c>
      <c r="B84" t="s">
        <v>123</v>
      </c>
    </row>
    <row r="85" spans="1:3" x14ac:dyDescent="0.3">
      <c r="A85" s="1">
        <v>1</v>
      </c>
      <c r="B85" t="s">
        <v>124</v>
      </c>
      <c r="C85" t="s">
        <v>125</v>
      </c>
    </row>
    <row r="87" spans="1:3" x14ac:dyDescent="0.3">
      <c r="A87" s="1">
        <v>0</v>
      </c>
      <c r="B87" t="s">
        <v>126</v>
      </c>
      <c r="C87" t="s">
        <v>127</v>
      </c>
    </row>
    <row r="88" spans="1:3" x14ac:dyDescent="0.3">
      <c r="A88" s="1">
        <v>1</v>
      </c>
      <c r="B88" t="s">
        <v>128</v>
      </c>
      <c r="C88" t="s">
        <v>129</v>
      </c>
    </row>
    <row r="89" spans="1:3" x14ac:dyDescent="0.3">
      <c r="A89" s="1">
        <v>2</v>
      </c>
      <c r="B89" t="s">
        <v>130</v>
      </c>
      <c r="C89" t="s">
        <v>131</v>
      </c>
    </row>
    <row r="90" spans="1:3" x14ac:dyDescent="0.3">
      <c r="A90" s="1">
        <v>3</v>
      </c>
      <c r="B90" t="s">
        <v>132</v>
      </c>
      <c r="C90" t="s">
        <v>133</v>
      </c>
    </row>
    <row r="91" spans="1:3" x14ac:dyDescent="0.3">
      <c r="A91" s="1">
        <v>4</v>
      </c>
      <c r="B91" t="s">
        <v>134</v>
      </c>
      <c r="C91" t="s">
        <v>135</v>
      </c>
    </row>
    <row r="92" spans="1:3" x14ac:dyDescent="0.3">
      <c r="A92" s="1">
        <v>5</v>
      </c>
      <c r="B92" t="s">
        <v>136</v>
      </c>
      <c r="C92" t="s">
        <v>137</v>
      </c>
    </row>
    <row r="93" spans="1:3" x14ac:dyDescent="0.3">
      <c r="A93" s="1">
        <v>6</v>
      </c>
      <c r="B93" t="s">
        <v>138</v>
      </c>
      <c r="C93" t="s">
        <v>27</v>
      </c>
    </row>
    <row r="94" spans="1:3" x14ac:dyDescent="0.3">
      <c r="A94" s="1">
        <v>7</v>
      </c>
      <c r="B94" t="s">
        <v>139</v>
      </c>
    </row>
    <row r="96" spans="1:3" x14ac:dyDescent="0.3">
      <c r="A96" s="1">
        <v>0</v>
      </c>
      <c r="B96" t="s">
        <v>140</v>
      </c>
      <c r="C96" t="s">
        <v>141</v>
      </c>
    </row>
    <row r="97" spans="1:3" x14ac:dyDescent="0.3">
      <c r="A97" s="1">
        <v>1</v>
      </c>
      <c r="B97" t="s">
        <v>142</v>
      </c>
      <c r="C97" t="s">
        <v>143</v>
      </c>
    </row>
    <row r="98" spans="1:3" x14ac:dyDescent="0.3">
      <c r="A98" s="1">
        <v>2</v>
      </c>
      <c r="B98" t="s">
        <v>144</v>
      </c>
      <c r="C98" t="s">
        <v>145</v>
      </c>
    </row>
    <row r="99" spans="1:3" x14ac:dyDescent="0.3">
      <c r="A99" s="1">
        <v>3</v>
      </c>
      <c r="B99" t="s">
        <v>146</v>
      </c>
      <c r="C99" t="s">
        <v>147</v>
      </c>
    </row>
    <row r="100" spans="1:3" x14ac:dyDescent="0.3">
      <c r="A100" s="1">
        <v>4</v>
      </c>
      <c r="B100" t="s">
        <v>148</v>
      </c>
    </row>
    <row r="101" spans="1:3" x14ac:dyDescent="0.3">
      <c r="A101" s="1">
        <v>5</v>
      </c>
      <c r="B101" t="s">
        <v>149</v>
      </c>
      <c r="C101" t="s">
        <v>150</v>
      </c>
    </row>
    <row r="103" spans="1:3" x14ac:dyDescent="0.3">
      <c r="A103" s="1">
        <v>0</v>
      </c>
      <c r="B103" t="s">
        <v>151</v>
      </c>
    </row>
    <row r="104" spans="1:3" x14ac:dyDescent="0.3">
      <c r="A104" s="1">
        <v>1</v>
      </c>
      <c r="B104" t="s">
        <v>152</v>
      </c>
    </row>
    <row r="106" spans="1:3" x14ac:dyDescent="0.3">
      <c r="A106" s="1">
        <v>0</v>
      </c>
      <c r="B106" t="s">
        <v>23</v>
      </c>
    </row>
    <row r="107" spans="1:3" x14ac:dyDescent="0.3">
      <c r="A107" s="1">
        <v>1</v>
      </c>
      <c r="B107" t="s">
        <v>153</v>
      </c>
      <c r="C107" t="s">
        <v>154</v>
      </c>
    </row>
    <row r="108" spans="1:3" x14ac:dyDescent="0.3">
      <c r="A108" s="1">
        <v>2</v>
      </c>
      <c r="B108" t="s">
        <v>155</v>
      </c>
      <c r="C108" t="s">
        <v>156</v>
      </c>
    </row>
    <row r="109" spans="1:3" x14ac:dyDescent="0.3">
      <c r="A109" s="1">
        <v>3</v>
      </c>
      <c r="B109" t="s">
        <v>157</v>
      </c>
      <c r="C109" t="s">
        <v>158</v>
      </c>
    </row>
    <row r="110" spans="1:3" x14ac:dyDescent="0.3">
      <c r="A110" s="1">
        <v>4</v>
      </c>
      <c r="B110" t="s">
        <v>159</v>
      </c>
      <c r="C110" t="s">
        <v>160</v>
      </c>
    </row>
    <row r="111" spans="1:3" x14ac:dyDescent="0.3">
      <c r="A111" s="1">
        <v>5</v>
      </c>
      <c r="B111" t="s">
        <v>161</v>
      </c>
      <c r="C111" t="s">
        <v>162</v>
      </c>
    </row>
    <row r="112" spans="1:3" x14ac:dyDescent="0.3">
      <c r="A112" s="1">
        <v>6</v>
      </c>
      <c r="B112" t="s">
        <v>163</v>
      </c>
      <c r="C112" t="s">
        <v>164</v>
      </c>
    </row>
    <row r="114" spans="1:3" x14ac:dyDescent="0.3">
      <c r="A114" s="1">
        <v>0</v>
      </c>
      <c r="B114" t="s">
        <v>165</v>
      </c>
      <c r="C114" t="s">
        <v>166</v>
      </c>
    </row>
    <row r="115" spans="1:3" x14ac:dyDescent="0.3">
      <c r="A115" s="1">
        <v>1</v>
      </c>
      <c r="B115" t="s">
        <v>167</v>
      </c>
      <c r="C115" t="s">
        <v>168</v>
      </c>
    </row>
    <row r="116" spans="1:3" x14ac:dyDescent="0.3">
      <c r="A116" s="1">
        <v>2</v>
      </c>
      <c r="B116" t="s">
        <v>169</v>
      </c>
      <c r="C116" t="s">
        <v>170</v>
      </c>
    </row>
    <row r="117" spans="1:3" x14ac:dyDescent="0.3">
      <c r="A117" s="1">
        <v>3</v>
      </c>
      <c r="B117" t="s">
        <v>171</v>
      </c>
      <c r="C117" t="s">
        <v>172</v>
      </c>
    </row>
    <row r="118" spans="1:3" x14ac:dyDescent="0.3">
      <c r="A118" s="1">
        <v>4</v>
      </c>
      <c r="B118" t="s">
        <v>173</v>
      </c>
    </row>
    <row r="119" spans="1:3" x14ac:dyDescent="0.3">
      <c r="A119" s="1">
        <v>5</v>
      </c>
      <c r="B119" t="s">
        <v>174</v>
      </c>
    </row>
    <row r="120" spans="1:3" x14ac:dyDescent="0.3">
      <c r="A120" s="1">
        <v>6</v>
      </c>
      <c r="B120" t="s">
        <v>175</v>
      </c>
    </row>
    <row r="121" spans="1:3" x14ac:dyDescent="0.3">
      <c r="A121" s="1">
        <v>7</v>
      </c>
      <c r="B121" t="s">
        <v>176</v>
      </c>
    </row>
    <row r="122" spans="1:3" x14ac:dyDescent="0.3">
      <c r="A122" s="1">
        <v>8</v>
      </c>
      <c r="B122" t="s">
        <v>177</v>
      </c>
    </row>
    <row r="123" spans="1:3" x14ac:dyDescent="0.3">
      <c r="A123" s="1">
        <v>9</v>
      </c>
      <c r="B123" t="s">
        <v>178</v>
      </c>
    </row>
    <row r="125" spans="1:3" x14ac:dyDescent="0.3">
      <c r="A125" s="1">
        <v>0</v>
      </c>
      <c r="B125" t="s">
        <v>179</v>
      </c>
    </row>
    <row r="126" spans="1:3" x14ac:dyDescent="0.3">
      <c r="A126" s="1">
        <v>1</v>
      </c>
      <c r="B126" t="s">
        <v>180</v>
      </c>
    </row>
    <row r="127" spans="1:3" x14ac:dyDescent="0.3">
      <c r="A127" s="1">
        <v>2</v>
      </c>
      <c r="B127" t="s">
        <v>181</v>
      </c>
      <c r="C127" t="s">
        <v>182</v>
      </c>
    </row>
    <row r="128" spans="1:3" x14ac:dyDescent="0.3">
      <c r="A128" s="1">
        <v>3</v>
      </c>
      <c r="B128" t="s">
        <v>183</v>
      </c>
      <c r="C128" t="s">
        <v>184</v>
      </c>
    </row>
    <row r="129" spans="1:6" x14ac:dyDescent="0.3">
      <c r="A129" s="1">
        <v>4</v>
      </c>
      <c r="B129" t="s">
        <v>185</v>
      </c>
    </row>
    <row r="130" spans="1:6" x14ac:dyDescent="0.3">
      <c r="A130" s="1">
        <v>5</v>
      </c>
      <c r="B130" t="s">
        <v>186</v>
      </c>
    </row>
    <row r="131" spans="1:6" x14ac:dyDescent="0.3">
      <c r="A131" s="1">
        <v>6</v>
      </c>
      <c r="B131" t="s">
        <v>187</v>
      </c>
    </row>
    <row r="132" spans="1:6" x14ac:dyDescent="0.3">
      <c r="A132" s="1">
        <v>7</v>
      </c>
      <c r="B132" t="s">
        <v>188</v>
      </c>
    </row>
    <row r="133" spans="1:6" x14ac:dyDescent="0.3">
      <c r="A133" s="1">
        <v>8</v>
      </c>
      <c r="B133" t="s">
        <v>189</v>
      </c>
    </row>
    <row r="134" spans="1:6" x14ac:dyDescent="0.3">
      <c r="A134" s="1">
        <v>9</v>
      </c>
      <c r="B134" t="s">
        <v>190</v>
      </c>
    </row>
    <row r="137" spans="1:6" x14ac:dyDescent="0.3">
      <c r="B137" s="1" t="s">
        <v>191</v>
      </c>
      <c r="C137" s="1" t="s">
        <v>192</v>
      </c>
      <c r="D137" s="1" t="s">
        <v>193</v>
      </c>
      <c r="E137" s="1" t="s">
        <v>194</v>
      </c>
      <c r="F137" s="1" t="s">
        <v>195</v>
      </c>
    </row>
    <row r="138" spans="1:6" x14ac:dyDescent="0.3">
      <c r="A138" s="1">
        <v>0</v>
      </c>
      <c r="B138" t="s">
        <v>196</v>
      </c>
      <c r="C138" t="s">
        <v>197</v>
      </c>
      <c r="F138">
        <v>54</v>
      </c>
    </row>
    <row r="139" spans="1:6" x14ac:dyDescent="0.3">
      <c r="A139" s="1">
        <v>1</v>
      </c>
      <c r="B139" t="s">
        <v>198</v>
      </c>
      <c r="C139" t="s">
        <v>199</v>
      </c>
      <c r="F139">
        <v>53</v>
      </c>
    </row>
    <row r="140" spans="1:6" x14ac:dyDescent="0.3">
      <c r="A140" s="1">
        <v>2</v>
      </c>
      <c r="B140" t="s">
        <v>200</v>
      </c>
      <c r="C140" t="s">
        <v>201</v>
      </c>
      <c r="F140">
        <v>46</v>
      </c>
    </row>
    <row r="141" spans="1:6" x14ac:dyDescent="0.3">
      <c r="A141" s="1">
        <v>3</v>
      </c>
      <c r="B141" t="s">
        <v>202</v>
      </c>
      <c r="C141" t="s">
        <v>203</v>
      </c>
    </row>
    <row r="142" spans="1:6" x14ac:dyDescent="0.3">
      <c r="A142" s="1">
        <v>4</v>
      </c>
      <c r="B142" t="s">
        <v>204</v>
      </c>
      <c r="C142" t="s">
        <v>205</v>
      </c>
      <c r="F142">
        <v>47</v>
      </c>
    </row>
  </sheetData>
  <mergeCells count="1">
    <mergeCell ref="K17:Q2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2"/>
  <sheetViews>
    <sheetView topLeftCell="B1" workbookViewId="0"/>
  </sheetViews>
  <sheetFormatPr defaultRowHeight="14.4" x14ac:dyDescent="0.3"/>
  <cols>
    <col min="1" max="1" width="0" hidden="1" customWidth="1"/>
    <col min="2" max="7" width="20.6640625" customWidth="1"/>
  </cols>
  <sheetData>
    <row r="1" spans="1:11" x14ac:dyDescent="0.3">
      <c r="B1" t="s">
        <v>0</v>
      </c>
      <c r="C1" t="s">
        <v>3192</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Cargotec</v>
      </c>
    </row>
    <row r="2" spans="1:11" x14ac:dyDescent="0.3">
      <c r="B2" t="s">
        <v>2</v>
      </c>
      <c r="C2" t="s">
        <v>3193</v>
      </c>
      <c r="K2" t="str">
        <f>LEFT(C1,FIND("(",C1) - 2)</f>
        <v>Cargotec Corporation</v>
      </c>
    </row>
    <row r="3" spans="1:11" x14ac:dyDescent="0.3">
      <c r="K3" t="str">
        <f>" is scheduled to report earnings "&amp;IFERROR("between "&amp;LEFT(C20,FIND("-",C20)-2)&amp;" and "&amp;RIGHT(C20,FIND("-",C20)-2),"on "&amp;C20)</f>
        <v xml:space="preserve"> is scheduled to report earnings on Jul 20, 2017</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$57.35, up .09% after opening up slightly over yesterday's close</v>
      </c>
    </row>
    <row r="5" spans="1:11" x14ac:dyDescent="0.3">
      <c r="K5" t="str">
        <f>"The one year target estimate for " &amp; D1 &amp; " is " &amp; TEXT(C23,"$####.#0")</f>
        <v>The one year target estimate for Cargotec is $58.90</v>
      </c>
    </row>
    <row r="6" spans="1:11" x14ac:dyDescent="0.3">
      <c r="K6" t="str">
        <f>" which would be " &amp; IF(OR(LEFT(ABS((C23-C2)/C2*100),1)="8",LEFT(ABS((C23-C2)/C2*100),2)="18"), "an ", "a ")  &amp;TEXT(ABS((C23-C2)/C2),"####.#0%")&amp;IF((C23-C2)&gt;0," increase over"," decrease from")&amp;" the current price"</f>
        <v xml:space="preserve"> which would be a 2.70% increase over the current price</v>
      </c>
    </row>
    <row r="7" spans="1:11" x14ac:dyDescent="0.3">
      <c r="A7" s="1">
        <v>0</v>
      </c>
      <c r="B7" t="s">
        <v>5</v>
      </c>
      <c r="C7" t="s">
        <v>3194</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decrease by 4.% from last quarter based on the average of 7 analyst estimates (Yahoo Finance)</v>
      </c>
    </row>
    <row r="8" spans="1:11" x14ac:dyDescent="0.3">
      <c r="A8" s="1">
        <v>1</v>
      </c>
      <c r="B8" t="s">
        <v>7</v>
      </c>
      <c r="C8" t="s">
        <v>3195</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9</v>
      </c>
      <c r="C9" t="s">
        <v>3196</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3 times, and a negative earnings surprise 1 time</v>
      </c>
    </row>
    <row r="10" spans="1:11" x14ac:dyDescent="0.3">
      <c r="A10" s="1">
        <v>3</v>
      </c>
      <c r="B10" t="s">
        <v>11</v>
      </c>
      <c r="C10" t="s">
        <v>3197</v>
      </c>
    </row>
    <row r="11" spans="1:11" x14ac:dyDescent="0.3">
      <c r="A11" s="1">
        <v>4</v>
      </c>
      <c r="B11" t="s">
        <v>13</v>
      </c>
      <c r="C11" t="s">
        <v>3198</v>
      </c>
    </row>
    <row r="12" spans="1:11" x14ac:dyDescent="0.3">
      <c r="A12" s="1">
        <v>5</v>
      </c>
      <c r="B12" t="s">
        <v>15</v>
      </c>
      <c r="C12" t="s">
        <v>3199</v>
      </c>
      <c r="D12" t="str">
        <f>LEFT(C12,FIND("-",C12)-2)</f>
        <v>34.10</v>
      </c>
      <c r="E12" t="str">
        <f>TRIM(RIGHT(C12,FIND("-",C12)-1))</f>
        <v>59.25</v>
      </c>
    </row>
    <row r="13" spans="1:11" x14ac:dyDescent="0.3">
      <c r="A13" s="1">
        <v>6</v>
      </c>
      <c r="B13" t="s">
        <v>17</v>
      </c>
      <c r="C13" t="s">
        <v>3200</v>
      </c>
    </row>
    <row r="14" spans="1:11" x14ac:dyDescent="0.3">
      <c r="A14" s="1">
        <v>7</v>
      </c>
      <c r="B14" t="s">
        <v>19</v>
      </c>
      <c r="C14" t="s">
        <v>3201</v>
      </c>
    </row>
    <row r="16" spans="1:11" x14ac:dyDescent="0.3">
      <c r="A16" s="1">
        <v>0</v>
      </c>
      <c r="B16" t="s">
        <v>21</v>
      </c>
      <c r="C16" t="s">
        <v>3202</v>
      </c>
    </row>
    <row r="17" spans="1:11" x14ac:dyDescent="0.3">
      <c r="A17" s="1">
        <v>1</v>
      </c>
      <c r="B17" t="s">
        <v>23</v>
      </c>
      <c r="C17" t="s">
        <v>1233</v>
      </c>
      <c r="K17" t="str">
        <f>K2 &amp; K3 &amp; ". " &amp; K4 &amp; ". " &amp; K5 &amp; K6 &amp; ". " &amp; K7 &amp; ". " &amp; K8 &amp; ". " &amp; K9 &amp; "."</f>
        <v>Cargotec Corporation is scheduled to report earnings on Jul 20, 2017. The stock is currently trading at $57.35, up .09% after opening up slightly over yesterday's close. The one year target estimate for Cargotec is $58.90 which would be a 2.70% increase over the current price. Earnings are expected to decrease by 4.% from last quarter based on the average of 7 analyst estimates (Yahoo Finance). The stock is trading in the high end of its 52-week range. Over the last 4 quarters, we've seen a positive earnings surprise 3 times, and a negative earnings surprise 1 time.</v>
      </c>
    </row>
    <row r="18" spans="1:11" x14ac:dyDescent="0.3">
      <c r="A18" s="1">
        <v>2</v>
      </c>
      <c r="B18" t="s">
        <v>24</v>
      </c>
      <c r="C18" t="s">
        <v>3203</v>
      </c>
    </row>
    <row r="19" spans="1:11" x14ac:dyDescent="0.3">
      <c r="A19" s="1">
        <v>3</v>
      </c>
      <c r="B19" t="s">
        <v>26</v>
      </c>
      <c r="C19" t="s">
        <v>3204</v>
      </c>
    </row>
    <row r="20" spans="1:11" x14ac:dyDescent="0.3">
      <c r="A20" s="1">
        <v>4</v>
      </c>
      <c r="B20" t="s">
        <v>28</v>
      </c>
      <c r="C20" t="s">
        <v>1167</v>
      </c>
    </row>
    <row r="21" spans="1:11" x14ac:dyDescent="0.3">
      <c r="A21" s="1">
        <v>5</v>
      </c>
      <c r="B21" t="s">
        <v>30</v>
      </c>
      <c r="C21" t="s">
        <v>1026</v>
      </c>
    </row>
    <row r="22" spans="1:11" x14ac:dyDescent="0.3">
      <c r="A22" s="1">
        <v>6</v>
      </c>
      <c r="B22" t="s">
        <v>32</v>
      </c>
      <c r="C22" t="s">
        <v>3205</v>
      </c>
    </row>
    <row r="23" spans="1:11" x14ac:dyDescent="0.3">
      <c r="A23" s="1">
        <v>7</v>
      </c>
      <c r="B23" t="s">
        <v>33</v>
      </c>
      <c r="C23" t="s">
        <v>3206</v>
      </c>
    </row>
    <row r="26" spans="1:11" x14ac:dyDescent="0.3">
      <c r="B26" s="1" t="s">
        <v>35</v>
      </c>
      <c r="C26" s="1" t="s">
        <v>36</v>
      </c>
      <c r="D26" s="1" t="s">
        <v>37</v>
      </c>
      <c r="E26" s="1" t="s">
        <v>38</v>
      </c>
      <c r="F26" s="1" t="s">
        <v>39</v>
      </c>
    </row>
    <row r="27" spans="1:11" x14ac:dyDescent="0.3">
      <c r="A27" s="1">
        <v>0</v>
      </c>
      <c r="B27" t="s">
        <v>40</v>
      </c>
      <c r="C27">
        <v>7</v>
      </c>
      <c r="D27">
        <v>5</v>
      </c>
      <c r="E27">
        <v>9</v>
      </c>
      <c r="F27">
        <v>10</v>
      </c>
    </row>
    <row r="28" spans="1:11" x14ac:dyDescent="0.3">
      <c r="A28" s="1">
        <v>1</v>
      </c>
      <c r="B28" t="s">
        <v>41</v>
      </c>
      <c r="C28">
        <v>0.75</v>
      </c>
      <c r="D28">
        <v>0.72</v>
      </c>
      <c r="E28">
        <v>2.93</v>
      </c>
      <c r="F28">
        <v>3.41</v>
      </c>
    </row>
    <row r="29" spans="1:11" x14ac:dyDescent="0.3">
      <c r="A29" s="1">
        <v>2</v>
      </c>
      <c r="B29" t="s">
        <v>42</v>
      </c>
      <c r="C29">
        <v>0.72</v>
      </c>
      <c r="D29">
        <v>0.62</v>
      </c>
      <c r="E29">
        <v>2.67</v>
      </c>
      <c r="F29">
        <v>3.17</v>
      </c>
    </row>
    <row r="30" spans="1:11" x14ac:dyDescent="0.3">
      <c r="A30" s="1">
        <v>3</v>
      </c>
      <c r="B30" t="s">
        <v>43</v>
      </c>
      <c r="C30">
        <v>0.81</v>
      </c>
      <c r="D30">
        <v>0.8</v>
      </c>
      <c r="E30">
        <v>3.14</v>
      </c>
      <c r="F30">
        <v>3.73</v>
      </c>
    </row>
    <row r="31" spans="1:11" x14ac:dyDescent="0.3">
      <c r="A31" s="1">
        <v>4</v>
      </c>
      <c r="B31" t="s">
        <v>44</v>
      </c>
      <c r="C31">
        <v>0.67</v>
      </c>
      <c r="D31">
        <v>0.67</v>
      </c>
      <c r="E31">
        <v>2.74</v>
      </c>
      <c r="F31">
        <v>2.93</v>
      </c>
    </row>
    <row r="33" spans="1:6" x14ac:dyDescent="0.3">
      <c r="B33" s="1" t="s">
        <v>45</v>
      </c>
      <c r="C33" s="1" t="s">
        <v>36</v>
      </c>
      <c r="D33" s="1" t="s">
        <v>37</v>
      </c>
      <c r="E33" s="1" t="s">
        <v>38</v>
      </c>
      <c r="F33" s="1" t="s">
        <v>39</v>
      </c>
    </row>
    <row r="34" spans="1:6" x14ac:dyDescent="0.3">
      <c r="A34" s="1">
        <v>0</v>
      </c>
      <c r="B34" t="s">
        <v>40</v>
      </c>
      <c r="C34" t="s">
        <v>3125</v>
      </c>
      <c r="D34" t="s">
        <v>3207</v>
      </c>
      <c r="E34" t="s">
        <v>3208</v>
      </c>
      <c r="F34" t="s">
        <v>3208</v>
      </c>
    </row>
    <row r="35" spans="1:6" x14ac:dyDescent="0.3">
      <c r="A35" s="1">
        <v>1</v>
      </c>
      <c r="B35" t="s">
        <v>41</v>
      </c>
      <c r="C35" t="s">
        <v>3209</v>
      </c>
      <c r="D35" t="s">
        <v>3210</v>
      </c>
      <c r="E35" t="s">
        <v>3211</v>
      </c>
      <c r="F35" t="s">
        <v>3212</v>
      </c>
    </row>
    <row r="36" spans="1:6" x14ac:dyDescent="0.3">
      <c r="A36" s="1">
        <v>2</v>
      </c>
      <c r="B36" t="s">
        <v>42</v>
      </c>
      <c r="C36" t="s">
        <v>3213</v>
      </c>
      <c r="D36" t="s">
        <v>3214</v>
      </c>
      <c r="E36" t="s">
        <v>3215</v>
      </c>
      <c r="F36" t="s">
        <v>3216</v>
      </c>
    </row>
    <row r="37" spans="1:6" x14ac:dyDescent="0.3">
      <c r="A37" s="1">
        <v>3</v>
      </c>
      <c r="B37" t="s">
        <v>43</v>
      </c>
      <c r="C37" t="s">
        <v>3217</v>
      </c>
      <c r="D37" t="s">
        <v>3218</v>
      </c>
      <c r="E37" t="s">
        <v>3219</v>
      </c>
      <c r="F37" t="s">
        <v>3135</v>
      </c>
    </row>
    <row r="38" spans="1:6" x14ac:dyDescent="0.3">
      <c r="A38" s="1">
        <v>4</v>
      </c>
      <c r="B38" t="s">
        <v>53</v>
      </c>
      <c r="C38" t="s">
        <v>3220</v>
      </c>
      <c r="D38" t="s">
        <v>3221</v>
      </c>
      <c r="E38" t="s">
        <v>1669</v>
      </c>
      <c r="F38" t="s">
        <v>3211</v>
      </c>
    </row>
    <row r="39" spans="1:6" x14ac:dyDescent="0.3">
      <c r="A39" s="1">
        <v>5</v>
      </c>
      <c r="B39" t="s">
        <v>55</v>
      </c>
      <c r="C39" t="s">
        <v>3222</v>
      </c>
      <c r="D39" t="s">
        <v>3223</v>
      </c>
      <c r="E39" t="s">
        <v>3224</v>
      </c>
      <c r="F39" t="s">
        <v>3225</v>
      </c>
    </row>
    <row r="41" spans="1:6" x14ac:dyDescent="0.3">
      <c r="B41" s="1" t="s">
        <v>58</v>
      </c>
      <c r="C41" s="1" t="s">
        <v>60</v>
      </c>
      <c r="D41" s="1" t="s">
        <v>61</v>
      </c>
      <c r="E41" s="1" t="s">
        <v>1101</v>
      </c>
      <c r="F41" s="1" t="s">
        <v>62</v>
      </c>
    </row>
    <row r="42" spans="1:6" x14ac:dyDescent="0.3">
      <c r="A42" s="1">
        <v>0</v>
      </c>
      <c r="B42" t="s">
        <v>63</v>
      </c>
      <c r="C42" t="s">
        <v>3226</v>
      </c>
      <c r="D42" t="s">
        <v>1104</v>
      </c>
      <c r="E42" t="s">
        <v>261</v>
      </c>
      <c r="F42" t="s">
        <v>3227</v>
      </c>
    </row>
    <row r="43" spans="1:6" x14ac:dyDescent="0.3">
      <c r="A43" s="1">
        <v>1</v>
      </c>
      <c r="B43" t="s">
        <v>66</v>
      </c>
      <c r="C43" t="s">
        <v>108</v>
      </c>
      <c r="D43" t="s">
        <v>108</v>
      </c>
      <c r="E43" t="s">
        <v>245</v>
      </c>
      <c r="F43" t="s">
        <v>3228</v>
      </c>
    </row>
    <row r="44" spans="1:6" x14ac:dyDescent="0.3">
      <c r="A44" s="1">
        <v>2</v>
      </c>
      <c r="B44" t="s">
        <v>69</v>
      </c>
      <c r="C44" t="s">
        <v>67</v>
      </c>
      <c r="D44" t="s">
        <v>1948</v>
      </c>
      <c r="E44" t="s">
        <v>67</v>
      </c>
      <c r="F44" t="s">
        <v>3229</v>
      </c>
    </row>
    <row r="45" spans="1:6" x14ac:dyDescent="0.3">
      <c r="A45" s="1">
        <v>3</v>
      </c>
      <c r="B45" t="s">
        <v>72</v>
      </c>
      <c r="C45" t="s">
        <v>1193</v>
      </c>
      <c r="D45" t="s">
        <v>3230</v>
      </c>
      <c r="E45" t="s">
        <v>3231</v>
      </c>
      <c r="F45" t="s">
        <v>3232</v>
      </c>
    </row>
    <row r="47" spans="1:6" x14ac:dyDescent="0.3">
      <c r="B47" s="1" t="s">
        <v>75</v>
      </c>
      <c r="C47" s="1" t="s">
        <v>36</v>
      </c>
      <c r="D47" s="1" t="s">
        <v>37</v>
      </c>
      <c r="E47" s="1" t="s">
        <v>38</v>
      </c>
      <c r="F47" s="1" t="s">
        <v>39</v>
      </c>
    </row>
    <row r="48" spans="1:6" x14ac:dyDescent="0.3">
      <c r="A48" s="1">
        <v>0</v>
      </c>
      <c r="B48" t="s">
        <v>76</v>
      </c>
      <c r="C48">
        <v>0.75</v>
      </c>
      <c r="D48">
        <v>0.72</v>
      </c>
      <c r="E48">
        <v>2.93</v>
      </c>
      <c r="F48">
        <v>3.41</v>
      </c>
    </row>
    <row r="49" spans="1:6" x14ac:dyDescent="0.3">
      <c r="A49" s="1">
        <v>1</v>
      </c>
      <c r="B49" t="s">
        <v>77</v>
      </c>
      <c r="C49">
        <v>0.76</v>
      </c>
      <c r="D49">
        <v>0.72</v>
      </c>
      <c r="E49">
        <v>2.92</v>
      </c>
      <c r="F49">
        <v>3.4</v>
      </c>
    </row>
    <row r="50" spans="1:6" x14ac:dyDescent="0.3">
      <c r="A50" s="1">
        <v>2</v>
      </c>
      <c r="B50" t="s">
        <v>78</v>
      </c>
      <c r="C50">
        <v>0.76</v>
      </c>
      <c r="D50">
        <v>0.72</v>
      </c>
      <c r="E50">
        <v>2.92</v>
      </c>
      <c r="F50">
        <v>3.41</v>
      </c>
    </row>
    <row r="51" spans="1:6" x14ac:dyDescent="0.3">
      <c r="A51" s="1">
        <v>3</v>
      </c>
      <c r="B51" t="s">
        <v>79</v>
      </c>
      <c r="C51">
        <v>0.76</v>
      </c>
      <c r="D51">
        <v>0.72</v>
      </c>
      <c r="E51">
        <v>2.92</v>
      </c>
      <c r="F51">
        <v>3.41</v>
      </c>
    </row>
    <row r="52" spans="1:6" x14ac:dyDescent="0.3">
      <c r="A52" s="1">
        <v>4</v>
      </c>
      <c r="B52" t="s">
        <v>80</v>
      </c>
      <c r="C52">
        <v>0.72</v>
      </c>
      <c r="D52">
        <v>0.7</v>
      </c>
      <c r="E52">
        <v>2.88</v>
      </c>
      <c r="F52">
        <v>3.21</v>
      </c>
    </row>
    <row r="54" spans="1:6" x14ac:dyDescent="0.3">
      <c r="B54" s="1" t="s">
        <v>81</v>
      </c>
      <c r="C54" s="1" t="s">
        <v>36</v>
      </c>
      <c r="D54" s="1" t="s">
        <v>37</v>
      </c>
      <c r="E54" s="1" t="s">
        <v>38</v>
      </c>
      <c r="F54" s="1" t="s">
        <v>39</v>
      </c>
    </row>
    <row r="55" spans="1:6" x14ac:dyDescent="0.3">
      <c r="A55" s="1">
        <v>0</v>
      </c>
      <c r="B55" t="s">
        <v>82</v>
      </c>
      <c r="E55">
        <v>1</v>
      </c>
      <c r="F55">
        <v>1</v>
      </c>
    </row>
    <row r="56" spans="1:6" x14ac:dyDescent="0.3">
      <c r="A56" s="1">
        <v>1</v>
      </c>
      <c r="B56" t="s">
        <v>83</v>
      </c>
      <c r="E56">
        <v>1</v>
      </c>
      <c r="F56">
        <v>1</v>
      </c>
    </row>
    <row r="57" spans="1:6" x14ac:dyDescent="0.3">
      <c r="A57" s="1">
        <v>2</v>
      </c>
      <c r="B57" t="s">
        <v>84</v>
      </c>
    </row>
    <row r="58" spans="1:6" x14ac:dyDescent="0.3">
      <c r="A58" s="1">
        <v>3</v>
      </c>
      <c r="B58" t="s">
        <v>85</v>
      </c>
    </row>
    <row r="60" spans="1:6" x14ac:dyDescent="0.3">
      <c r="B60" s="1" t="s">
        <v>86</v>
      </c>
      <c r="C60" s="1" t="s">
        <v>3233</v>
      </c>
      <c r="D60" s="1" t="s">
        <v>88</v>
      </c>
      <c r="E60" s="1" t="s">
        <v>89</v>
      </c>
      <c r="F60" s="1" t="s">
        <v>90</v>
      </c>
    </row>
    <row r="61" spans="1:6" x14ac:dyDescent="0.3">
      <c r="A61" s="1">
        <v>0</v>
      </c>
      <c r="B61" t="s">
        <v>91</v>
      </c>
      <c r="C61" t="s">
        <v>3234</v>
      </c>
      <c r="F61">
        <v>0.19</v>
      </c>
    </row>
    <row r="62" spans="1:6" x14ac:dyDescent="0.3">
      <c r="A62" s="1">
        <v>1</v>
      </c>
      <c r="B62" t="s">
        <v>93</v>
      </c>
      <c r="C62" t="s">
        <v>3235</v>
      </c>
      <c r="F62">
        <v>0.21</v>
      </c>
    </row>
    <row r="63" spans="1:6" x14ac:dyDescent="0.3">
      <c r="A63" s="1">
        <v>2</v>
      </c>
      <c r="B63" t="s">
        <v>95</v>
      </c>
      <c r="C63" t="s">
        <v>3236</v>
      </c>
      <c r="F63">
        <v>0.08</v>
      </c>
    </row>
    <row r="64" spans="1:6" x14ac:dyDescent="0.3">
      <c r="A64" s="1">
        <v>3</v>
      </c>
      <c r="B64" t="s">
        <v>96</v>
      </c>
      <c r="C64" t="s">
        <v>3237</v>
      </c>
      <c r="F64">
        <v>0.12</v>
      </c>
    </row>
    <row r="65" spans="1:6" x14ac:dyDescent="0.3">
      <c r="A65" s="1">
        <v>4</v>
      </c>
      <c r="B65" t="s">
        <v>98</v>
      </c>
      <c r="C65" t="s">
        <v>2398</v>
      </c>
      <c r="F65">
        <v>0.09</v>
      </c>
    </row>
    <row r="66" spans="1:6" x14ac:dyDescent="0.3">
      <c r="A66" s="1">
        <v>5</v>
      </c>
      <c r="B66" t="s">
        <v>100</v>
      </c>
      <c r="C66" t="s">
        <v>3238</v>
      </c>
    </row>
    <row r="68" spans="1:6" x14ac:dyDescent="0.3">
      <c r="A68" s="1">
        <v>0</v>
      </c>
      <c r="B68" t="s">
        <v>102</v>
      </c>
      <c r="C68" t="s">
        <v>3202</v>
      </c>
    </row>
    <row r="69" spans="1:6" x14ac:dyDescent="0.3">
      <c r="A69" s="1">
        <v>1</v>
      </c>
      <c r="B69" t="s">
        <v>103</v>
      </c>
    </row>
    <row r="70" spans="1:6" x14ac:dyDescent="0.3">
      <c r="A70" s="1">
        <v>2</v>
      </c>
      <c r="B70" t="s">
        <v>104</v>
      </c>
      <c r="C70" t="s">
        <v>3203</v>
      </c>
    </row>
    <row r="71" spans="1:6" x14ac:dyDescent="0.3">
      <c r="A71" s="1">
        <v>3</v>
      </c>
      <c r="B71" t="s">
        <v>105</v>
      </c>
      <c r="C71" t="s">
        <v>3239</v>
      </c>
    </row>
    <row r="72" spans="1:6" x14ac:dyDescent="0.3">
      <c r="A72" s="1">
        <v>4</v>
      </c>
      <c r="B72" t="s">
        <v>107</v>
      </c>
      <c r="C72" t="s">
        <v>3240</v>
      </c>
    </row>
    <row r="73" spans="1:6" x14ac:dyDescent="0.3">
      <c r="A73" s="1">
        <v>5</v>
      </c>
      <c r="B73" t="s">
        <v>109</v>
      </c>
      <c r="C73" t="s">
        <v>2567</v>
      </c>
    </row>
    <row r="74" spans="1:6" x14ac:dyDescent="0.3">
      <c r="A74" s="1">
        <v>6</v>
      </c>
      <c r="B74" t="s">
        <v>111</v>
      </c>
      <c r="C74" t="s">
        <v>3241</v>
      </c>
    </row>
    <row r="75" spans="1:6" x14ac:dyDescent="0.3">
      <c r="A75" s="1">
        <v>7</v>
      </c>
      <c r="B75" t="s">
        <v>113</v>
      </c>
    </row>
    <row r="76" spans="1:6" x14ac:dyDescent="0.3">
      <c r="A76" s="1">
        <v>8</v>
      </c>
      <c r="B76" t="s">
        <v>114</v>
      </c>
    </row>
    <row r="78" spans="1:6" x14ac:dyDescent="0.3">
      <c r="A78" s="1">
        <v>0</v>
      </c>
      <c r="B78" t="s">
        <v>115</v>
      </c>
      <c r="C78" t="s">
        <v>116</v>
      </c>
    </row>
    <row r="79" spans="1:6" x14ac:dyDescent="0.3">
      <c r="A79" s="1">
        <v>1</v>
      </c>
      <c r="B79" t="s">
        <v>117</v>
      </c>
      <c r="C79" t="s">
        <v>118</v>
      </c>
    </row>
    <row r="81" spans="1:3" x14ac:dyDescent="0.3">
      <c r="A81" s="1">
        <v>0</v>
      </c>
      <c r="B81" t="s">
        <v>119</v>
      </c>
      <c r="C81" t="s">
        <v>2047</v>
      </c>
    </row>
    <row r="82" spans="1:3" x14ac:dyDescent="0.3">
      <c r="A82" s="1">
        <v>1</v>
      </c>
      <c r="B82" t="s">
        <v>121</v>
      </c>
      <c r="C82" t="s">
        <v>2085</v>
      </c>
    </row>
    <row r="84" spans="1:3" x14ac:dyDescent="0.3">
      <c r="A84" s="1">
        <v>0</v>
      </c>
      <c r="B84" t="s">
        <v>123</v>
      </c>
      <c r="C84" t="s">
        <v>3242</v>
      </c>
    </row>
    <row r="85" spans="1:3" x14ac:dyDescent="0.3">
      <c r="A85" s="1">
        <v>1</v>
      </c>
      <c r="B85" t="s">
        <v>124</v>
      </c>
      <c r="C85" t="s">
        <v>3243</v>
      </c>
    </row>
    <row r="87" spans="1:3" x14ac:dyDescent="0.3">
      <c r="A87" s="1">
        <v>0</v>
      </c>
      <c r="B87" t="s">
        <v>126</v>
      </c>
      <c r="C87" t="s">
        <v>3219</v>
      </c>
    </row>
    <row r="88" spans="1:3" x14ac:dyDescent="0.3">
      <c r="A88" s="1">
        <v>1</v>
      </c>
      <c r="B88" t="s">
        <v>128</v>
      </c>
      <c r="C88" t="s">
        <v>3244</v>
      </c>
    </row>
    <row r="89" spans="1:3" x14ac:dyDescent="0.3">
      <c r="A89" s="1">
        <v>2</v>
      </c>
      <c r="B89" t="s">
        <v>130</v>
      </c>
      <c r="C89" t="s">
        <v>3245</v>
      </c>
    </row>
    <row r="90" spans="1:3" x14ac:dyDescent="0.3">
      <c r="A90" s="1">
        <v>3</v>
      </c>
      <c r="B90" t="s">
        <v>132</v>
      </c>
      <c r="C90" t="s">
        <v>3246</v>
      </c>
    </row>
    <row r="91" spans="1:3" x14ac:dyDescent="0.3">
      <c r="A91" s="1">
        <v>4</v>
      </c>
      <c r="B91" t="s">
        <v>134</v>
      </c>
      <c r="C91" t="s">
        <v>3247</v>
      </c>
    </row>
    <row r="92" spans="1:3" x14ac:dyDescent="0.3">
      <c r="A92" s="1">
        <v>5</v>
      </c>
      <c r="B92" t="s">
        <v>136</v>
      </c>
      <c r="C92" t="s">
        <v>3248</v>
      </c>
    </row>
    <row r="93" spans="1:3" x14ac:dyDescent="0.3">
      <c r="A93" s="1">
        <v>6</v>
      </c>
      <c r="B93" t="s">
        <v>138</v>
      </c>
      <c r="C93" t="s">
        <v>3204</v>
      </c>
    </row>
    <row r="94" spans="1:3" x14ac:dyDescent="0.3">
      <c r="A94" s="1">
        <v>7</v>
      </c>
      <c r="B94" t="s">
        <v>139</v>
      </c>
      <c r="C94" t="s">
        <v>3249</v>
      </c>
    </row>
    <row r="96" spans="1:3" x14ac:dyDescent="0.3">
      <c r="A96" s="1">
        <v>0</v>
      </c>
      <c r="B96" t="s">
        <v>140</v>
      </c>
      <c r="C96" t="s">
        <v>3250</v>
      </c>
    </row>
    <row r="97" spans="1:3" x14ac:dyDescent="0.3">
      <c r="A97" s="1">
        <v>1</v>
      </c>
      <c r="B97" t="s">
        <v>142</v>
      </c>
      <c r="C97" t="s">
        <v>3251</v>
      </c>
    </row>
    <row r="98" spans="1:3" x14ac:dyDescent="0.3">
      <c r="A98" s="1">
        <v>2</v>
      </c>
      <c r="B98" t="s">
        <v>144</v>
      </c>
      <c r="C98" t="s">
        <v>3252</v>
      </c>
    </row>
    <row r="99" spans="1:3" x14ac:dyDescent="0.3">
      <c r="A99" s="1">
        <v>3</v>
      </c>
      <c r="B99" t="s">
        <v>146</v>
      </c>
      <c r="C99" t="s">
        <v>3253</v>
      </c>
    </row>
    <row r="100" spans="1:3" x14ac:dyDescent="0.3">
      <c r="A100" s="1">
        <v>4</v>
      </c>
      <c r="B100" t="s">
        <v>148</v>
      </c>
      <c r="C100" t="s">
        <v>3254</v>
      </c>
    </row>
    <row r="101" spans="1:3" x14ac:dyDescent="0.3">
      <c r="A101" s="1">
        <v>5</v>
      </c>
      <c r="B101" t="s">
        <v>149</v>
      </c>
      <c r="C101" t="s">
        <v>3255</v>
      </c>
    </row>
    <row r="103" spans="1:3" x14ac:dyDescent="0.3">
      <c r="A103" s="1">
        <v>0</v>
      </c>
      <c r="B103" t="s">
        <v>151</v>
      </c>
      <c r="C103" t="s">
        <v>3256</v>
      </c>
    </row>
    <row r="104" spans="1:3" x14ac:dyDescent="0.3">
      <c r="A104" s="1">
        <v>1</v>
      </c>
      <c r="B104" t="s">
        <v>152</v>
      </c>
      <c r="C104" t="s">
        <v>3257</v>
      </c>
    </row>
    <row r="106" spans="1:3" x14ac:dyDescent="0.3">
      <c r="A106" s="1">
        <v>0</v>
      </c>
      <c r="B106" t="s">
        <v>23</v>
      </c>
      <c r="C106" t="s">
        <v>1233</v>
      </c>
    </row>
    <row r="107" spans="1:3" x14ac:dyDescent="0.3">
      <c r="A107" s="1">
        <v>1</v>
      </c>
      <c r="B107" t="s">
        <v>153</v>
      </c>
      <c r="C107" t="s">
        <v>3258</v>
      </c>
    </row>
    <row r="108" spans="1:3" x14ac:dyDescent="0.3">
      <c r="A108" s="1">
        <v>2</v>
      </c>
      <c r="B108" t="s">
        <v>155</v>
      </c>
      <c r="C108" t="s">
        <v>156</v>
      </c>
    </row>
    <row r="109" spans="1:3" x14ac:dyDescent="0.3">
      <c r="A109" s="1">
        <v>3</v>
      </c>
      <c r="B109" t="s">
        <v>157</v>
      </c>
      <c r="C109" t="s">
        <v>3259</v>
      </c>
    </row>
    <row r="110" spans="1:3" x14ac:dyDescent="0.3">
      <c r="A110" s="1">
        <v>4</v>
      </c>
      <c r="B110" t="s">
        <v>159</v>
      </c>
      <c r="C110" t="s">
        <v>3260</v>
      </c>
    </row>
    <row r="111" spans="1:3" x14ac:dyDescent="0.3">
      <c r="A111" s="1">
        <v>5</v>
      </c>
      <c r="B111" t="s">
        <v>161</v>
      </c>
      <c r="C111" t="s">
        <v>3261</v>
      </c>
    </row>
    <row r="112" spans="1:3" x14ac:dyDescent="0.3">
      <c r="A112" s="1">
        <v>6</v>
      </c>
      <c r="B112" t="s">
        <v>163</v>
      </c>
      <c r="C112" t="s">
        <v>3262</v>
      </c>
    </row>
    <row r="114" spans="1:3" x14ac:dyDescent="0.3">
      <c r="A114" s="1">
        <v>0</v>
      </c>
      <c r="B114" t="s">
        <v>165</v>
      </c>
      <c r="C114" t="s">
        <v>3263</v>
      </c>
    </row>
    <row r="115" spans="1:3" x14ac:dyDescent="0.3">
      <c r="A115" s="1">
        <v>1</v>
      </c>
      <c r="B115" t="s">
        <v>167</v>
      </c>
      <c r="C115" t="s">
        <v>3264</v>
      </c>
    </row>
    <row r="116" spans="1:3" x14ac:dyDescent="0.3">
      <c r="A116" s="1">
        <v>2</v>
      </c>
      <c r="B116" t="s">
        <v>169</v>
      </c>
      <c r="C116" t="s">
        <v>3265</v>
      </c>
    </row>
    <row r="117" spans="1:3" x14ac:dyDescent="0.3">
      <c r="A117" s="1">
        <v>3</v>
      </c>
      <c r="B117" t="s">
        <v>171</v>
      </c>
      <c r="C117" t="s">
        <v>3266</v>
      </c>
    </row>
    <row r="118" spans="1:3" x14ac:dyDescent="0.3">
      <c r="A118" s="1">
        <v>4</v>
      </c>
      <c r="B118" t="s">
        <v>173</v>
      </c>
    </row>
    <row r="119" spans="1:3" x14ac:dyDescent="0.3">
      <c r="A119" s="1">
        <v>5</v>
      </c>
      <c r="B119" t="s">
        <v>174</v>
      </c>
    </row>
    <row r="120" spans="1:3" x14ac:dyDescent="0.3">
      <c r="A120" s="1">
        <v>6</v>
      </c>
      <c r="B120" t="s">
        <v>175</v>
      </c>
    </row>
    <row r="121" spans="1:3" x14ac:dyDescent="0.3">
      <c r="A121" s="1">
        <v>7</v>
      </c>
      <c r="B121" t="s">
        <v>176</v>
      </c>
    </row>
    <row r="122" spans="1:3" x14ac:dyDescent="0.3">
      <c r="A122" s="1">
        <v>8</v>
      </c>
      <c r="B122" t="s">
        <v>177</v>
      </c>
    </row>
    <row r="123" spans="1:3" x14ac:dyDescent="0.3">
      <c r="A123" s="1">
        <v>9</v>
      </c>
      <c r="B123" t="s">
        <v>178</v>
      </c>
    </row>
    <row r="125" spans="1:3" x14ac:dyDescent="0.3">
      <c r="A125" s="1">
        <v>0</v>
      </c>
      <c r="B125" t="s">
        <v>179</v>
      </c>
    </row>
    <row r="126" spans="1:3" x14ac:dyDescent="0.3">
      <c r="A126" s="1">
        <v>1</v>
      </c>
      <c r="B126" t="s">
        <v>180</v>
      </c>
      <c r="C126" t="s">
        <v>1064</v>
      </c>
    </row>
    <row r="127" spans="1:3" x14ac:dyDescent="0.3">
      <c r="A127" s="1">
        <v>2</v>
      </c>
      <c r="B127" t="s">
        <v>181</v>
      </c>
      <c r="C127" t="s">
        <v>3267</v>
      </c>
    </row>
    <row r="128" spans="1:3" x14ac:dyDescent="0.3">
      <c r="A128" s="1">
        <v>3</v>
      </c>
      <c r="B128" t="s">
        <v>183</v>
      </c>
      <c r="C128" t="s">
        <v>3268</v>
      </c>
    </row>
    <row r="129" spans="1:6" x14ac:dyDescent="0.3">
      <c r="A129" s="1">
        <v>4</v>
      </c>
      <c r="B129" t="s">
        <v>185</v>
      </c>
    </row>
    <row r="130" spans="1:6" x14ac:dyDescent="0.3">
      <c r="A130" s="1">
        <v>5</v>
      </c>
      <c r="B130" t="s">
        <v>186</v>
      </c>
      <c r="C130" t="s">
        <v>1064</v>
      </c>
    </row>
    <row r="131" spans="1:6" x14ac:dyDescent="0.3">
      <c r="A131" s="1">
        <v>6</v>
      </c>
      <c r="B131" t="s">
        <v>187</v>
      </c>
    </row>
    <row r="132" spans="1:6" x14ac:dyDescent="0.3">
      <c r="A132" s="1">
        <v>7</v>
      </c>
      <c r="B132" t="s">
        <v>188</v>
      </c>
      <c r="C132" t="s">
        <v>3269</v>
      </c>
    </row>
    <row r="133" spans="1:6" x14ac:dyDescent="0.3">
      <c r="A133" s="1">
        <v>8</v>
      </c>
      <c r="B133" t="s">
        <v>189</v>
      </c>
    </row>
    <row r="134" spans="1:6" x14ac:dyDescent="0.3">
      <c r="A134" s="1">
        <v>9</v>
      </c>
      <c r="B134" t="s">
        <v>190</v>
      </c>
    </row>
    <row r="137" spans="1:6" x14ac:dyDescent="0.3">
      <c r="B137" s="1" t="s">
        <v>191</v>
      </c>
      <c r="C137" s="1" t="s">
        <v>192</v>
      </c>
      <c r="D137" s="1" t="s">
        <v>193</v>
      </c>
      <c r="E137" s="1" t="s">
        <v>194</v>
      </c>
      <c r="F137" s="1" t="s">
        <v>195</v>
      </c>
    </row>
    <row r="138" spans="1:6" x14ac:dyDescent="0.3">
      <c r="A138" s="1">
        <v>0</v>
      </c>
      <c r="B138" t="s">
        <v>3270</v>
      </c>
      <c r="C138" t="s">
        <v>3271</v>
      </c>
      <c r="D138" t="s">
        <v>958</v>
      </c>
      <c r="F138">
        <v>56</v>
      </c>
    </row>
    <row r="139" spans="1:6" x14ac:dyDescent="0.3">
      <c r="A139" s="1">
        <v>1</v>
      </c>
      <c r="B139" t="s">
        <v>3272</v>
      </c>
      <c r="C139" t="s">
        <v>3273</v>
      </c>
      <c r="F139">
        <v>48</v>
      </c>
    </row>
    <row r="140" spans="1:6" x14ac:dyDescent="0.3">
      <c r="A140" s="1">
        <v>2</v>
      </c>
      <c r="B140" t="s">
        <v>3274</v>
      </c>
      <c r="C140" t="s">
        <v>3275</v>
      </c>
      <c r="F140">
        <v>57</v>
      </c>
    </row>
    <row r="141" spans="1:6" x14ac:dyDescent="0.3">
      <c r="A141" s="1">
        <v>3</v>
      </c>
      <c r="B141" t="s">
        <v>3276</v>
      </c>
      <c r="C141" t="s">
        <v>3277</v>
      </c>
    </row>
    <row r="142" spans="1:6" x14ac:dyDescent="0.3">
      <c r="A142" s="1">
        <v>4</v>
      </c>
      <c r="B142" t="s">
        <v>3278</v>
      </c>
      <c r="C142" t="s">
        <v>3279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2"/>
  <sheetViews>
    <sheetView topLeftCell="B1" workbookViewId="0">
      <selection activeCell="D2" sqref="D2"/>
    </sheetView>
  </sheetViews>
  <sheetFormatPr defaultRowHeight="14.4" x14ac:dyDescent="0.3"/>
  <cols>
    <col min="1" max="1" width="0" hidden="1" customWidth="1"/>
    <col min="2" max="7" width="20.6640625" customWidth="1"/>
  </cols>
  <sheetData>
    <row r="1" spans="1:11" x14ac:dyDescent="0.3">
      <c r="B1" t="s">
        <v>0</v>
      </c>
      <c r="C1" t="s">
        <v>3280</v>
      </c>
      <c r="D1" t="str">
        <f>TRIM(IFERROR(IFERROR(IFERROR(IFERROR(IFERROR(IFERROR(IFERROR(IFERROR(REPLACE(LEFT(C1,FIND("(",C1)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Concentric AB</v>
      </c>
      <c r="E1" t="str">
        <f>SUBSTITUTE(D1,"AG","")</f>
        <v>Concentric AB</v>
      </c>
    </row>
    <row r="2" spans="1:11" x14ac:dyDescent="0.3">
      <c r="B2" t="s">
        <v>2</v>
      </c>
      <c r="C2" t="s">
        <v>3281</v>
      </c>
      <c r="K2" t="str">
        <f>LEFT(C1,FIND("(",C1) - 2)</f>
        <v>Concentric AB</v>
      </c>
    </row>
    <row r="3" spans="1:11" x14ac:dyDescent="0.3">
      <c r="K3" t="str">
        <f>" is scheduled to report earnings "&amp;IFERROR("between "&amp;LEFT(C20,FIND("-",C20)-2)&amp;" and "&amp;RIGHT(C20,FIND("-",C20)-2),"on "&amp;C20)</f>
        <v xml:space="preserve"> is scheduled to report earnings on Jul 21, 2017</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$131.0, down 1.32% after opening slightly below yesterday's close</v>
      </c>
    </row>
    <row r="5" spans="1:11" x14ac:dyDescent="0.3">
      <c r="K5" t="str">
        <f>"The one year target estimate for " &amp; D1 &amp; " is " &amp; TEXT(C23,"$####.#0")</f>
        <v>The one year target estimate for Concentric AB is $150.0</v>
      </c>
    </row>
    <row r="6" spans="1:11" x14ac:dyDescent="0.3">
      <c r="K6" t="str">
        <f>" which would be " &amp; IF(OR(LEFT(ABS((C23-C2)/C2*100),1)="8",LEFT(ABS((C23-C2)/C2*100),2)="18"), "an ", "a ")  &amp;TEXT(ABS((C23-C2)/C2),"####.#0%")&amp;IF((C23-C2)&gt;0," increase over"," decrease from")&amp;" the current price"</f>
        <v xml:space="preserve"> which would be a 14.50% increase over the current price</v>
      </c>
    </row>
    <row r="7" spans="1:11" x14ac:dyDescent="0.3">
      <c r="A7" s="1">
        <v>0</v>
      </c>
      <c r="B7" t="s">
        <v>5</v>
      </c>
      <c r="C7" t="s">
        <v>3282</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decrease by 9.34% from last quarter based on the average of 3 analyst estimates (Yahoo Finance)</v>
      </c>
    </row>
    <row r="8" spans="1:11" x14ac:dyDescent="0.3">
      <c r="A8" s="1">
        <v>1</v>
      </c>
      <c r="B8" t="s">
        <v>7</v>
      </c>
      <c r="C8" t="s">
        <v>3283</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near the middle of its 52 week range</v>
      </c>
    </row>
    <row r="9" spans="1:11" x14ac:dyDescent="0.3">
      <c r="A9" s="1">
        <v>2</v>
      </c>
      <c r="B9" t="s">
        <v>9</v>
      </c>
      <c r="C9" t="s">
        <v>3284</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11</v>
      </c>
      <c r="C10" t="s">
        <v>3285</v>
      </c>
    </row>
    <row r="11" spans="1:11" x14ac:dyDescent="0.3">
      <c r="A11" s="1">
        <v>4</v>
      </c>
      <c r="B11" t="s">
        <v>13</v>
      </c>
      <c r="C11" t="s">
        <v>3286</v>
      </c>
    </row>
    <row r="12" spans="1:11" x14ac:dyDescent="0.3">
      <c r="A12" s="1">
        <v>5</v>
      </c>
      <c r="B12" t="s">
        <v>15</v>
      </c>
      <c r="C12" t="s">
        <v>3287</v>
      </c>
      <c r="D12" t="str">
        <f>LEFT(C12,FIND("-",C12)-2)</f>
        <v>99.25</v>
      </c>
      <c r="E12" t="str">
        <f>TRIM(RIGHT(C12,FIND("-",C12)-1))</f>
        <v>155.00</v>
      </c>
    </row>
    <row r="13" spans="1:11" x14ac:dyDescent="0.3">
      <c r="A13" s="1">
        <v>6</v>
      </c>
      <c r="B13" t="s">
        <v>17</v>
      </c>
      <c r="C13" t="s">
        <v>3288</v>
      </c>
    </row>
    <row r="14" spans="1:11" x14ac:dyDescent="0.3">
      <c r="A14" s="1">
        <v>7</v>
      </c>
      <c r="B14" t="s">
        <v>19</v>
      </c>
      <c r="C14" t="s">
        <v>3289</v>
      </c>
    </row>
    <row r="16" spans="1:11" x14ac:dyDescent="0.3">
      <c r="A16" s="1">
        <v>0</v>
      </c>
      <c r="B16" t="s">
        <v>21</v>
      </c>
      <c r="C16" t="s">
        <v>3290</v>
      </c>
    </row>
    <row r="17" spans="1:11" x14ac:dyDescent="0.3">
      <c r="A17" s="1">
        <v>1</v>
      </c>
      <c r="B17" t="s">
        <v>23</v>
      </c>
      <c r="K17" t="str">
        <f>K2 &amp; K3 &amp; ". " &amp; K4 &amp; ". " &amp; K5 &amp; K6 &amp; ". " &amp; K7 &amp; ". " &amp; K8 &amp; ". " &amp; K9 &amp; "."</f>
        <v>Concentric AB is scheduled to report earnings on Jul 21, 2017. The stock is currently trading at $131.0, down 1.32% after opening slightly below yesterday's close. The one year target estimate for Concentric AB is $150.0 which would be a 14.50% increase over the current price. Earnings are expected to decrease by 9.34% from last quarter based on the average of 3 analyst estimates (Yahoo Finance). The stock is trading near the middle of its 52 week range. Over the last 4 quarters, we've seen a positive earnings surprise 4 times, and a negative earnings surprise 0 times.</v>
      </c>
    </row>
    <row r="18" spans="1:11" x14ac:dyDescent="0.3">
      <c r="A18" s="1">
        <v>2</v>
      </c>
      <c r="B18" t="s">
        <v>24</v>
      </c>
      <c r="C18" t="s">
        <v>3291</v>
      </c>
    </row>
    <row r="19" spans="1:11" x14ac:dyDescent="0.3">
      <c r="A19" s="1">
        <v>3</v>
      </c>
      <c r="B19" t="s">
        <v>26</v>
      </c>
      <c r="C19" t="s">
        <v>3292</v>
      </c>
    </row>
    <row r="20" spans="1:11" x14ac:dyDescent="0.3">
      <c r="A20" s="1">
        <v>4</v>
      </c>
      <c r="B20" t="s">
        <v>28</v>
      </c>
      <c r="C20" t="s">
        <v>29</v>
      </c>
    </row>
    <row r="21" spans="1:11" x14ac:dyDescent="0.3">
      <c r="A21" s="1">
        <v>5</v>
      </c>
      <c r="B21" t="s">
        <v>30</v>
      </c>
      <c r="C21" t="s">
        <v>31</v>
      </c>
    </row>
    <row r="22" spans="1:11" x14ac:dyDescent="0.3">
      <c r="A22" s="1">
        <v>6</v>
      </c>
      <c r="B22" t="s">
        <v>32</v>
      </c>
    </row>
    <row r="23" spans="1:11" x14ac:dyDescent="0.3">
      <c r="A23" s="1">
        <v>7</v>
      </c>
      <c r="B23" t="s">
        <v>33</v>
      </c>
      <c r="C23" t="s">
        <v>3293</v>
      </c>
    </row>
    <row r="26" spans="1:11" x14ac:dyDescent="0.3">
      <c r="B26" s="1" t="s">
        <v>35</v>
      </c>
      <c r="C26" s="1" t="s">
        <v>36</v>
      </c>
      <c r="D26" s="1" t="s">
        <v>37</v>
      </c>
      <c r="E26" s="1" t="s">
        <v>38</v>
      </c>
      <c r="F26" s="1" t="s">
        <v>39</v>
      </c>
    </row>
    <row r="27" spans="1:11" x14ac:dyDescent="0.3">
      <c r="A27" s="1">
        <v>0</v>
      </c>
      <c r="B27" t="s">
        <v>40</v>
      </c>
      <c r="C27">
        <v>3</v>
      </c>
      <c r="D27">
        <v>3</v>
      </c>
      <c r="E27">
        <v>3</v>
      </c>
      <c r="F27">
        <v>3</v>
      </c>
    </row>
    <row r="28" spans="1:11" x14ac:dyDescent="0.3">
      <c r="A28" s="1">
        <v>1</v>
      </c>
      <c r="B28" t="s">
        <v>41</v>
      </c>
      <c r="C28">
        <v>1.82</v>
      </c>
      <c r="D28">
        <v>1.65</v>
      </c>
      <c r="E28">
        <v>7.18</v>
      </c>
      <c r="F28">
        <v>7.92</v>
      </c>
    </row>
    <row r="29" spans="1:11" x14ac:dyDescent="0.3">
      <c r="A29" s="1">
        <v>2</v>
      </c>
      <c r="B29" t="s">
        <v>42</v>
      </c>
      <c r="C29">
        <v>1.75</v>
      </c>
      <c r="D29">
        <v>1.58</v>
      </c>
      <c r="E29">
        <v>6.69</v>
      </c>
      <c r="F29">
        <v>6.98</v>
      </c>
    </row>
    <row r="30" spans="1:11" x14ac:dyDescent="0.3">
      <c r="A30" s="1">
        <v>3</v>
      </c>
      <c r="B30" t="s">
        <v>43</v>
      </c>
      <c r="C30">
        <v>1.92</v>
      </c>
      <c r="D30">
        <v>1.73</v>
      </c>
      <c r="E30">
        <v>7.53</v>
      </c>
      <c r="F30">
        <v>8.41</v>
      </c>
    </row>
    <row r="31" spans="1:11" x14ac:dyDescent="0.3">
      <c r="A31" s="1">
        <v>4</v>
      </c>
      <c r="B31" t="s">
        <v>44</v>
      </c>
      <c r="C31">
        <v>1.52</v>
      </c>
      <c r="D31">
        <v>1.45</v>
      </c>
      <c r="E31">
        <v>6</v>
      </c>
      <c r="F31">
        <v>7.18</v>
      </c>
    </row>
    <row r="33" spans="1:6" x14ac:dyDescent="0.3">
      <c r="B33" s="1" t="s">
        <v>45</v>
      </c>
      <c r="C33" s="1" t="s">
        <v>36</v>
      </c>
      <c r="D33" s="1" t="s">
        <v>37</v>
      </c>
      <c r="E33" s="1" t="s">
        <v>38</v>
      </c>
      <c r="F33" s="1" t="s">
        <v>39</v>
      </c>
    </row>
    <row r="34" spans="1:6" x14ac:dyDescent="0.3">
      <c r="A34" s="1">
        <v>0</v>
      </c>
      <c r="B34" t="s">
        <v>40</v>
      </c>
      <c r="C34" t="s">
        <v>3294</v>
      </c>
      <c r="D34" t="s">
        <v>3294</v>
      </c>
      <c r="E34" t="s">
        <v>3294</v>
      </c>
      <c r="F34" t="s">
        <v>3294</v>
      </c>
    </row>
    <row r="35" spans="1:6" x14ac:dyDescent="0.3">
      <c r="A35" s="1">
        <v>1</v>
      </c>
      <c r="B35" t="s">
        <v>41</v>
      </c>
      <c r="C35" t="s">
        <v>3295</v>
      </c>
      <c r="D35" t="s">
        <v>3296</v>
      </c>
      <c r="E35" t="s">
        <v>3297</v>
      </c>
      <c r="F35" t="s">
        <v>2833</v>
      </c>
    </row>
    <row r="36" spans="1:6" x14ac:dyDescent="0.3">
      <c r="A36" s="1">
        <v>2</v>
      </c>
      <c r="B36" t="s">
        <v>42</v>
      </c>
      <c r="C36" t="s">
        <v>3298</v>
      </c>
      <c r="D36" t="s">
        <v>3299</v>
      </c>
      <c r="E36" t="s">
        <v>1577</v>
      </c>
      <c r="F36" t="s">
        <v>3300</v>
      </c>
    </row>
    <row r="37" spans="1:6" x14ac:dyDescent="0.3">
      <c r="A37" s="1">
        <v>3</v>
      </c>
      <c r="B37" t="s">
        <v>43</v>
      </c>
      <c r="C37" t="s">
        <v>3301</v>
      </c>
      <c r="D37" t="s">
        <v>3302</v>
      </c>
      <c r="E37" t="s">
        <v>3303</v>
      </c>
      <c r="F37" t="s">
        <v>3304</v>
      </c>
    </row>
    <row r="38" spans="1:6" x14ac:dyDescent="0.3">
      <c r="A38" s="1">
        <v>4</v>
      </c>
      <c r="B38" t="s">
        <v>53</v>
      </c>
      <c r="C38" t="s">
        <v>3305</v>
      </c>
      <c r="D38" t="s">
        <v>3306</v>
      </c>
      <c r="E38" t="s">
        <v>3307</v>
      </c>
      <c r="F38" t="s">
        <v>3297</v>
      </c>
    </row>
    <row r="39" spans="1:6" x14ac:dyDescent="0.3">
      <c r="A39" s="1">
        <v>5</v>
      </c>
      <c r="B39" t="s">
        <v>55</v>
      </c>
      <c r="C39" t="s">
        <v>1406</v>
      </c>
      <c r="D39" t="s">
        <v>57</v>
      </c>
      <c r="E39" t="s">
        <v>3308</v>
      </c>
      <c r="F39" t="s">
        <v>1193</v>
      </c>
    </row>
    <row r="41" spans="1:6" x14ac:dyDescent="0.3">
      <c r="B41" s="1" t="s">
        <v>58</v>
      </c>
      <c r="C41" s="1" t="s">
        <v>60</v>
      </c>
      <c r="D41" s="1" t="s">
        <v>61</v>
      </c>
      <c r="E41" s="1" t="s">
        <v>1101</v>
      </c>
      <c r="F41" s="1" t="s">
        <v>62</v>
      </c>
    </row>
    <row r="42" spans="1:6" x14ac:dyDescent="0.3">
      <c r="A42" s="1">
        <v>0</v>
      </c>
      <c r="B42" t="s">
        <v>63</v>
      </c>
      <c r="C42" t="s">
        <v>3309</v>
      </c>
      <c r="D42" t="s">
        <v>3310</v>
      </c>
      <c r="E42" t="s">
        <v>1469</v>
      </c>
      <c r="F42" t="s">
        <v>3311</v>
      </c>
    </row>
    <row r="43" spans="1:6" x14ac:dyDescent="0.3">
      <c r="A43" s="1">
        <v>1</v>
      </c>
      <c r="B43" t="s">
        <v>66</v>
      </c>
      <c r="C43" t="s">
        <v>3312</v>
      </c>
      <c r="D43" t="s">
        <v>3313</v>
      </c>
      <c r="E43" t="s">
        <v>3314</v>
      </c>
      <c r="F43" t="s">
        <v>3315</v>
      </c>
    </row>
    <row r="44" spans="1:6" x14ac:dyDescent="0.3">
      <c r="A44" s="1">
        <v>2</v>
      </c>
      <c r="B44" t="s">
        <v>69</v>
      </c>
      <c r="C44" t="s">
        <v>70</v>
      </c>
      <c r="D44" t="s">
        <v>65</v>
      </c>
      <c r="E44" t="s">
        <v>1945</v>
      </c>
      <c r="F44" t="s">
        <v>3316</v>
      </c>
    </row>
    <row r="45" spans="1:6" x14ac:dyDescent="0.3">
      <c r="A45" s="1">
        <v>3</v>
      </c>
      <c r="B45" t="s">
        <v>72</v>
      </c>
      <c r="C45" t="s">
        <v>3317</v>
      </c>
      <c r="D45" t="s">
        <v>3318</v>
      </c>
      <c r="E45" t="s">
        <v>3319</v>
      </c>
      <c r="F45" t="s">
        <v>3320</v>
      </c>
    </row>
    <row r="47" spans="1:6" x14ac:dyDescent="0.3">
      <c r="B47" s="1" t="s">
        <v>75</v>
      </c>
      <c r="C47" s="1" t="s">
        <v>36</v>
      </c>
      <c r="D47" s="1" t="s">
        <v>37</v>
      </c>
      <c r="E47" s="1" t="s">
        <v>38</v>
      </c>
      <c r="F47" s="1" t="s">
        <v>39</v>
      </c>
    </row>
    <row r="48" spans="1:6" x14ac:dyDescent="0.3">
      <c r="A48" s="1">
        <v>0</v>
      </c>
      <c r="B48" t="s">
        <v>76</v>
      </c>
      <c r="C48">
        <v>1.82</v>
      </c>
      <c r="D48">
        <v>1.65</v>
      </c>
      <c r="E48">
        <v>7.18</v>
      </c>
      <c r="F48">
        <v>7.92</v>
      </c>
    </row>
    <row r="49" spans="1:6" x14ac:dyDescent="0.3">
      <c r="A49" s="1">
        <v>1</v>
      </c>
      <c r="B49" t="s">
        <v>77</v>
      </c>
      <c r="C49">
        <v>1.82</v>
      </c>
      <c r="D49">
        <v>1.65</v>
      </c>
      <c r="E49">
        <v>7.25</v>
      </c>
      <c r="F49">
        <v>7.96</v>
      </c>
    </row>
    <row r="50" spans="1:6" x14ac:dyDescent="0.3">
      <c r="A50" s="1">
        <v>2</v>
      </c>
      <c r="B50" t="s">
        <v>78</v>
      </c>
      <c r="C50">
        <v>1.8</v>
      </c>
      <c r="D50">
        <v>1.64</v>
      </c>
      <c r="E50">
        <v>7.27</v>
      </c>
      <c r="F50">
        <v>7.98</v>
      </c>
    </row>
    <row r="51" spans="1:6" x14ac:dyDescent="0.3">
      <c r="A51" s="1">
        <v>3</v>
      </c>
      <c r="B51" t="s">
        <v>79</v>
      </c>
      <c r="C51">
        <v>1.8</v>
      </c>
      <c r="D51">
        <v>1.64</v>
      </c>
      <c r="E51">
        <v>7.27</v>
      </c>
      <c r="F51">
        <v>7.98</v>
      </c>
    </row>
    <row r="52" spans="1:6" x14ac:dyDescent="0.3">
      <c r="A52" s="1">
        <v>4</v>
      </c>
      <c r="B52" t="s">
        <v>80</v>
      </c>
      <c r="C52">
        <v>1.75</v>
      </c>
      <c r="D52">
        <v>1.55</v>
      </c>
      <c r="E52">
        <v>6.77</v>
      </c>
      <c r="F52">
        <v>7.48</v>
      </c>
    </row>
    <row r="54" spans="1:6" x14ac:dyDescent="0.3">
      <c r="B54" s="1" t="s">
        <v>81</v>
      </c>
      <c r="C54" s="1" t="s">
        <v>36</v>
      </c>
      <c r="D54" s="1" t="s">
        <v>37</v>
      </c>
      <c r="E54" s="1" t="s">
        <v>38</v>
      </c>
      <c r="F54" s="1" t="s">
        <v>39</v>
      </c>
    </row>
    <row r="55" spans="1:6" x14ac:dyDescent="0.3">
      <c r="A55" s="1">
        <v>0</v>
      </c>
      <c r="B55" t="s">
        <v>82</v>
      </c>
    </row>
    <row r="56" spans="1:6" x14ac:dyDescent="0.3">
      <c r="A56" s="1">
        <v>1</v>
      </c>
      <c r="B56" t="s">
        <v>83</v>
      </c>
      <c r="C56">
        <v>1</v>
      </c>
      <c r="D56">
        <v>1</v>
      </c>
    </row>
    <row r="57" spans="1:6" x14ac:dyDescent="0.3">
      <c r="A57" s="1">
        <v>2</v>
      </c>
      <c r="B57" t="s">
        <v>84</v>
      </c>
      <c r="E57">
        <v>1</v>
      </c>
      <c r="F57">
        <v>1</v>
      </c>
    </row>
    <row r="58" spans="1:6" x14ac:dyDescent="0.3">
      <c r="A58" s="1">
        <v>3</v>
      </c>
      <c r="B58" t="s">
        <v>85</v>
      </c>
    </row>
    <row r="60" spans="1:6" x14ac:dyDescent="0.3">
      <c r="B60" s="1" t="s">
        <v>86</v>
      </c>
      <c r="C60" s="1" t="s">
        <v>3321</v>
      </c>
      <c r="D60" s="1" t="s">
        <v>88</v>
      </c>
      <c r="E60" s="1" t="s">
        <v>89</v>
      </c>
      <c r="F60" s="1" t="s">
        <v>90</v>
      </c>
    </row>
    <row r="61" spans="1:6" x14ac:dyDescent="0.3">
      <c r="A61" s="1">
        <v>0</v>
      </c>
      <c r="B61" t="s">
        <v>91</v>
      </c>
      <c r="C61" t="s">
        <v>333</v>
      </c>
      <c r="F61">
        <v>0.19</v>
      </c>
    </row>
    <row r="62" spans="1:6" x14ac:dyDescent="0.3">
      <c r="A62" s="1">
        <v>1</v>
      </c>
      <c r="B62" t="s">
        <v>93</v>
      </c>
      <c r="C62" t="s">
        <v>3322</v>
      </c>
      <c r="F62">
        <v>0.21</v>
      </c>
    </row>
    <row r="63" spans="1:6" x14ac:dyDescent="0.3">
      <c r="A63" s="1">
        <v>2</v>
      </c>
      <c r="B63" t="s">
        <v>95</v>
      </c>
      <c r="C63" t="s">
        <v>333</v>
      </c>
      <c r="F63">
        <v>0.08</v>
      </c>
    </row>
    <row r="64" spans="1:6" x14ac:dyDescent="0.3">
      <c r="A64" s="1">
        <v>3</v>
      </c>
      <c r="B64" t="s">
        <v>96</v>
      </c>
      <c r="C64" t="s">
        <v>3323</v>
      </c>
      <c r="F64">
        <v>0.12</v>
      </c>
    </row>
    <row r="65" spans="1:6" x14ac:dyDescent="0.3">
      <c r="A65" s="1">
        <v>4</v>
      </c>
      <c r="B65" t="s">
        <v>98</v>
      </c>
      <c r="C65" t="s">
        <v>3324</v>
      </c>
      <c r="F65">
        <v>0.09</v>
      </c>
    </row>
    <row r="66" spans="1:6" x14ac:dyDescent="0.3">
      <c r="A66" s="1">
        <v>5</v>
      </c>
      <c r="B66" t="s">
        <v>100</v>
      </c>
      <c r="C66" t="s">
        <v>3325</v>
      </c>
    </row>
    <row r="68" spans="1:6" x14ac:dyDescent="0.3">
      <c r="A68" s="1">
        <v>0</v>
      </c>
      <c r="B68" t="s">
        <v>102</v>
      </c>
      <c r="C68" t="s">
        <v>3290</v>
      </c>
    </row>
    <row r="69" spans="1:6" x14ac:dyDescent="0.3">
      <c r="A69" s="1">
        <v>1</v>
      </c>
      <c r="B69" t="s">
        <v>103</v>
      </c>
    </row>
    <row r="70" spans="1:6" x14ac:dyDescent="0.3">
      <c r="A70" s="1">
        <v>2</v>
      </c>
      <c r="B70" t="s">
        <v>104</v>
      </c>
      <c r="C70" t="s">
        <v>3291</v>
      </c>
    </row>
    <row r="71" spans="1:6" x14ac:dyDescent="0.3">
      <c r="A71" s="1">
        <v>3</v>
      </c>
      <c r="B71" t="s">
        <v>105</v>
      </c>
      <c r="C71" t="s">
        <v>3326</v>
      </c>
    </row>
    <row r="72" spans="1:6" x14ac:dyDescent="0.3">
      <c r="A72" s="1">
        <v>4</v>
      </c>
      <c r="B72" t="s">
        <v>107</v>
      </c>
      <c r="C72" t="s">
        <v>1164</v>
      </c>
    </row>
    <row r="73" spans="1:6" x14ac:dyDescent="0.3">
      <c r="A73" s="1">
        <v>5</v>
      </c>
      <c r="B73" t="s">
        <v>109</v>
      </c>
      <c r="C73" t="s">
        <v>3327</v>
      </c>
    </row>
    <row r="74" spans="1:6" x14ac:dyDescent="0.3">
      <c r="A74" s="1">
        <v>6</v>
      </c>
      <c r="B74" t="s">
        <v>111</v>
      </c>
      <c r="C74" t="s">
        <v>1209</v>
      </c>
    </row>
    <row r="75" spans="1:6" x14ac:dyDescent="0.3">
      <c r="A75" s="1">
        <v>7</v>
      </c>
      <c r="B75" t="s">
        <v>113</v>
      </c>
    </row>
    <row r="76" spans="1:6" x14ac:dyDescent="0.3">
      <c r="A76" s="1">
        <v>8</v>
      </c>
      <c r="B76" t="s">
        <v>114</v>
      </c>
    </row>
    <row r="78" spans="1:6" x14ac:dyDescent="0.3">
      <c r="A78" s="1">
        <v>0</v>
      </c>
      <c r="B78" t="s">
        <v>115</v>
      </c>
      <c r="C78" t="s">
        <v>116</v>
      </c>
    </row>
    <row r="79" spans="1:6" x14ac:dyDescent="0.3">
      <c r="A79" s="1">
        <v>1</v>
      </c>
      <c r="B79" t="s">
        <v>117</v>
      </c>
      <c r="C79" t="s">
        <v>118</v>
      </c>
    </row>
    <row r="81" spans="1:3" x14ac:dyDescent="0.3">
      <c r="A81" s="1">
        <v>0</v>
      </c>
      <c r="B81" t="s">
        <v>119</v>
      </c>
      <c r="C81" t="s">
        <v>3328</v>
      </c>
    </row>
    <row r="82" spans="1:3" x14ac:dyDescent="0.3">
      <c r="A82" s="1">
        <v>1</v>
      </c>
      <c r="B82" t="s">
        <v>121</v>
      </c>
      <c r="C82" t="s">
        <v>3324</v>
      </c>
    </row>
    <row r="84" spans="1:3" x14ac:dyDescent="0.3">
      <c r="A84" s="1">
        <v>0</v>
      </c>
      <c r="B84" t="s">
        <v>123</v>
      </c>
      <c r="C84" t="s">
        <v>3329</v>
      </c>
    </row>
    <row r="85" spans="1:3" x14ac:dyDescent="0.3">
      <c r="A85" s="1">
        <v>1</v>
      </c>
      <c r="B85" t="s">
        <v>124</v>
      </c>
      <c r="C85" t="s">
        <v>3330</v>
      </c>
    </row>
    <row r="87" spans="1:3" x14ac:dyDescent="0.3">
      <c r="A87" s="1">
        <v>0</v>
      </c>
      <c r="B87" t="s">
        <v>126</v>
      </c>
      <c r="C87" t="s">
        <v>3331</v>
      </c>
    </row>
    <row r="88" spans="1:3" x14ac:dyDescent="0.3">
      <c r="A88" s="1">
        <v>1</v>
      </c>
      <c r="B88" t="s">
        <v>128</v>
      </c>
      <c r="C88" t="s">
        <v>3332</v>
      </c>
    </row>
    <row r="89" spans="1:3" x14ac:dyDescent="0.3">
      <c r="A89" s="1">
        <v>2</v>
      </c>
      <c r="B89" t="s">
        <v>130</v>
      </c>
      <c r="C89" t="s">
        <v>3231</v>
      </c>
    </row>
    <row r="90" spans="1:3" x14ac:dyDescent="0.3">
      <c r="A90" s="1">
        <v>3</v>
      </c>
      <c r="B90" t="s">
        <v>132</v>
      </c>
      <c r="C90" t="s">
        <v>3333</v>
      </c>
    </row>
    <row r="91" spans="1:3" x14ac:dyDescent="0.3">
      <c r="A91" s="1">
        <v>4</v>
      </c>
      <c r="B91" t="s">
        <v>134</v>
      </c>
      <c r="C91" t="s">
        <v>3334</v>
      </c>
    </row>
    <row r="92" spans="1:3" x14ac:dyDescent="0.3">
      <c r="A92" s="1">
        <v>5</v>
      </c>
      <c r="B92" t="s">
        <v>136</v>
      </c>
      <c r="C92" t="s">
        <v>3335</v>
      </c>
    </row>
    <row r="93" spans="1:3" x14ac:dyDescent="0.3">
      <c r="A93" s="1">
        <v>6</v>
      </c>
      <c r="B93" t="s">
        <v>138</v>
      </c>
      <c r="C93" t="s">
        <v>3292</v>
      </c>
    </row>
    <row r="94" spans="1:3" x14ac:dyDescent="0.3">
      <c r="A94" s="1">
        <v>7</v>
      </c>
      <c r="B94" t="s">
        <v>139</v>
      </c>
      <c r="C94" t="s">
        <v>3336</v>
      </c>
    </row>
    <row r="96" spans="1:3" x14ac:dyDescent="0.3">
      <c r="A96" s="1">
        <v>0</v>
      </c>
      <c r="B96" t="s">
        <v>140</v>
      </c>
      <c r="C96" t="s">
        <v>3337</v>
      </c>
    </row>
    <row r="97" spans="1:3" x14ac:dyDescent="0.3">
      <c r="A97" s="1">
        <v>1</v>
      </c>
      <c r="B97" t="s">
        <v>142</v>
      </c>
      <c r="C97" t="s">
        <v>3338</v>
      </c>
    </row>
    <row r="98" spans="1:3" x14ac:dyDescent="0.3">
      <c r="A98" s="1">
        <v>2</v>
      </c>
      <c r="B98" t="s">
        <v>144</v>
      </c>
      <c r="C98" t="s">
        <v>3168</v>
      </c>
    </row>
    <row r="99" spans="1:3" x14ac:dyDescent="0.3">
      <c r="A99" s="1">
        <v>3</v>
      </c>
      <c r="B99" t="s">
        <v>146</v>
      </c>
      <c r="C99" t="s">
        <v>3339</v>
      </c>
    </row>
    <row r="100" spans="1:3" x14ac:dyDescent="0.3">
      <c r="A100" s="1">
        <v>4</v>
      </c>
      <c r="B100" t="s">
        <v>148</v>
      </c>
      <c r="C100" t="s">
        <v>3340</v>
      </c>
    </row>
    <row r="101" spans="1:3" x14ac:dyDescent="0.3">
      <c r="A101" s="1">
        <v>5</v>
      </c>
      <c r="B101" t="s">
        <v>149</v>
      </c>
      <c r="C101" t="s">
        <v>3341</v>
      </c>
    </row>
    <row r="103" spans="1:3" x14ac:dyDescent="0.3">
      <c r="A103" s="1">
        <v>0</v>
      </c>
      <c r="B103" t="s">
        <v>151</v>
      </c>
      <c r="C103" t="s">
        <v>3342</v>
      </c>
    </row>
    <row r="104" spans="1:3" x14ac:dyDescent="0.3">
      <c r="A104" s="1">
        <v>1</v>
      </c>
      <c r="B104" t="s">
        <v>152</v>
      </c>
      <c r="C104" t="s">
        <v>3343</v>
      </c>
    </row>
    <row r="106" spans="1:3" x14ac:dyDescent="0.3">
      <c r="A106" s="1">
        <v>0</v>
      </c>
      <c r="B106" t="s">
        <v>23</v>
      </c>
    </row>
    <row r="107" spans="1:3" x14ac:dyDescent="0.3">
      <c r="A107" s="1">
        <v>1</v>
      </c>
      <c r="B107" t="s">
        <v>153</v>
      </c>
      <c r="C107" t="s">
        <v>3344</v>
      </c>
    </row>
    <row r="108" spans="1:3" x14ac:dyDescent="0.3">
      <c r="A108" s="1">
        <v>2</v>
      </c>
      <c r="B108" t="s">
        <v>155</v>
      </c>
      <c r="C108" t="s">
        <v>156</v>
      </c>
    </row>
    <row r="109" spans="1:3" x14ac:dyDescent="0.3">
      <c r="A109" s="1">
        <v>3</v>
      </c>
      <c r="B109" t="s">
        <v>157</v>
      </c>
      <c r="C109" t="s">
        <v>3345</v>
      </c>
    </row>
    <row r="110" spans="1:3" x14ac:dyDescent="0.3">
      <c r="A110" s="1">
        <v>4</v>
      </c>
      <c r="B110" t="s">
        <v>159</v>
      </c>
      <c r="C110" t="s">
        <v>3346</v>
      </c>
    </row>
    <row r="111" spans="1:3" x14ac:dyDescent="0.3">
      <c r="A111" s="1">
        <v>5</v>
      </c>
      <c r="B111" t="s">
        <v>161</v>
      </c>
      <c r="C111" t="s">
        <v>3347</v>
      </c>
    </row>
    <row r="112" spans="1:3" x14ac:dyDescent="0.3">
      <c r="A112" s="1">
        <v>6</v>
      </c>
      <c r="B112" t="s">
        <v>163</v>
      </c>
      <c r="C112" t="s">
        <v>3348</v>
      </c>
    </row>
    <row r="114" spans="1:3" x14ac:dyDescent="0.3">
      <c r="A114" s="1">
        <v>0</v>
      </c>
      <c r="B114" t="s">
        <v>165</v>
      </c>
      <c r="C114" t="s">
        <v>3349</v>
      </c>
    </row>
    <row r="115" spans="1:3" x14ac:dyDescent="0.3">
      <c r="A115" s="1">
        <v>1</v>
      </c>
      <c r="B115" t="s">
        <v>167</v>
      </c>
      <c r="C115" t="s">
        <v>3350</v>
      </c>
    </row>
    <row r="116" spans="1:3" x14ac:dyDescent="0.3">
      <c r="A116" s="1">
        <v>2</v>
      </c>
      <c r="B116" t="s">
        <v>169</v>
      </c>
      <c r="C116" t="s">
        <v>3351</v>
      </c>
    </row>
    <row r="117" spans="1:3" x14ac:dyDescent="0.3">
      <c r="A117" s="1">
        <v>3</v>
      </c>
      <c r="B117" t="s">
        <v>171</v>
      </c>
      <c r="C117" t="s">
        <v>3352</v>
      </c>
    </row>
    <row r="118" spans="1:3" x14ac:dyDescent="0.3">
      <c r="A118" s="1">
        <v>4</v>
      </c>
      <c r="B118" t="s">
        <v>173</v>
      </c>
    </row>
    <row r="119" spans="1:3" x14ac:dyDescent="0.3">
      <c r="A119" s="1">
        <v>5</v>
      </c>
      <c r="B119" t="s">
        <v>174</v>
      </c>
    </row>
    <row r="120" spans="1:3" x14ac:dyDescent="0.3">
      <c r="A120" s="1">
        <v>6</v>
      </c>
      <c r="B120" t="s">
        <v>175</v>
      </c>
    </row>
    <row r="121" spans="1:3" x14ac:dyDescent="0.3">
      <c r="A121" s="1">
        <v>7</v>
      </c>
      <c r="B121" t="s">
        <v>176</v>
      </c>
    </row>
    <row r="122" spans="1:3" x14ac:dyDescent="0.3">
      <c r="A122" s="1">
        <v>8</v>
      </c>
      <c r="B122" t="s">
        <v>177</v>
      </c>
    </row>
    <row r="123" spans="1:3" x14ac:dyDescent="0.3">
      <c r="A123" s="1">
        <v>9</v>
      </c>
      <c r="B123" t="s">
        <v>178</v>
      </c>
    </row>
    <row r="125" spans="1:3" x14ac:dyDescent="0.3">
      <c r="A125" s="1">
        <v>0</v>
      </c>
      <c r="B125" t="s">
        <v>179</v>
      </c>
    </row>
    <row r="126" spans="1:3" x14ac:dyDescent="0.3">
      <c r="A126" s="1">
        <v>1</v>
      </c>
      <c r="B126" t="s">
        <v>180</v>
      </c>
    </row>
    <row r="127" spans="1:3" x14ac:dyDescent="0.3">
      <c r="A127" s="1">
        <v>2</v>
      </c>
      <c r="B127" t="s">
        <v>181</v>
      </c>
      <c r="C127" t="s">
        <v>3240</v>
      </c>
    </row>
    <row r="128" spans="1:3" x14ac:dyDescent="0.3">
      <c r="A128" s="1">
        <v>3</v>
      </c>
      <c r="B128" t="s">
        <v>183</v>
      </c>
      <c r="C128" t="s">
        <v>3353</v>
      </c>
    </row>
    <row r="129" spans="1:6" x14ac:dyDescent="0.3">
      <c r="A129" s="1">
        <v>4</v>
      </c>
      <c r="B129" t="s">
        <v>185</v>
      </c>
    </row>
    <row r="130" spans="1:6" x14ac:dyDescent="0.3">
      <c r="A130" s="1">
        <v>5</v>
      </c>
      <c r="B130" t="s">
        <v>186</v>
      </c>
    </row>
    <row r="131" spans="1:6" x14ac:dyDescent="0.3">
      <c r="A131" s="1">
        <v>6</v>
      </c>
      <c r="B131" t="s">
        <v>187</v>
      </c>
    </row>
    <row r="132" spans="1:6" x14ac:dyDescent="0.3">
      <c r="A132" s="1">
        <v>7</v>
      </c>
      <c r="B132" t="s">
        <v>188</v>
      </c>
    </row>
    <row r="133" spans="1:6" x14ac:dyDescent="0.3">
      <c r="A133" s="1">
        <v>8</v>
      </c>
      <c r="B133" t="s">
        <v>189</v>
      </c>
    </row>
    <row r="134" spans="1:6" x14ac:dyDescent="0.3">
      <c r="A134" s="1">
        <v>9</v>
      </c>
      <c r="B134" t="s">
        <v>190</v>
      </c>
    </row>
    <row r="137" spans="1:6" x14ac:dyDescent="0.3">
      <c r="B137" s="1" t="s">
        <v>191</v>
      </c>
      <c r="C137" s="1" t="s">
        <v>192</v>
      </c>
      <c r="D137" s="1" t="s">
        <v>193</v>
      </c>
      <c r="E137" s="1" t="s">
        <v>194</v>
      </c>
      <c r="F137" s="1" t="s">
        <v>195</v>
      </c>
    </row>
    <row r="138" spans="1:6" x14ac:dyDescent="0.3">
      <c r="A138" s="1">
        <v>0</v>
      </c>
      <c r="B138" t="s">
        <v>3354</v>
      </c>
      <c r="C138" t="s">
        <v>1146</v>
      </c>
      <c r="D138" t="s">
        <v>3355</v>
      </c>
      <c r="F138">
        <v>55</v>
      </c>
    </row>
    <row r="139" spans="1:6" x14ac:dyDescent="0.3">
      <c r="A139" s="1">
        <v>1</v>
      </c>
      <c r="B139" t="s">
        <v>3356</v>
      </c>
      <c r="C139" t="s">
        <v>3357</v>
      </c>
      <c r="F139">
        <v>46</v>
      </c>
    </row>
    <row r="140" spans="1:6" x14ac:dyDescent="0.3">
      <c r="A140" s="1">
        <v>2</v>
      </c>
      <c r="B140" t="s">
        <v>3358</v>
      </c>
      <c r="C140" t="s">
        <v>3359</v>
      </c>
      <c r="F140">
        <v>51</v>
      </c>
    </row>
    <row r="141" spans="1:6" x14ac:dyDescent="0.3">
      <c r="A141" s="1">
        <v>3</v>
      </c>
      <c r="B141" t="s">
        <v>3360</v>
      </c>
      <c r="C141" t="s">
        <v>3361</v>
      </c>
      <c r="F141">
        <v>50</v>
      </c>
    </row>
    <row r="142" spans="1:6" x14ac:dyDescent="0.3">
      <c r="A142" s="1">
        <v>4</v>
      </c>
      <c r="B142" t="s">
        <v>3362</v>
      </c>
      <c r="C142" t="s">
        <v>3363</v>
      </c>
      <c r="F142">
        <v>55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
  <sheetViews>
    <sheetView topLeftCell="A2" zoomScale="108" workbookViewId="0">
      <selection activeCell="A8" sqref="A8:A18"/>
    </sheetView>
  </sheetViews>
  <sheetFormatPr defaultRowHeight="14.4" x14ac:dyDescent="0.3"/>
  <cols>
    <col min="1" max="1" width="115.5546875" customWidth="1"/>
  </cols>
  <sheetData>
    <row r="1" spans="1:1" ht="86.4" x14ac:dyDescent="0.3">
      <c r="A1" s="3" t="s">
        <v>9942</v>
      </c>
    </row>
    <row r="2" spans="1:1" x14ac:dyDescent="0.3">
      <c r="A2" t="str">
        <f>SUBSTITUTE(A1,"IFERROR(","")</f>
        <v>=TRIM(REPLACE(LEFT(C1,FIND("(",C1)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v>
      </c>
    </row>
    <row r="3" spans="1:1" x14ac:dyDescent="0.3">
      <c r="A3" t="str">
        <f>SUBSTITUTE(A2,"REPLACE(","")</f>
        <v>=TRIM(LEFT(C1,FIND("(",C1) - 2), FIND("PLC",UPPER(LEFT(C1,FIND("(",C1) - 2))),3,"" ), LEFT(C1,FIND("(",C1) - 2), FIND(", INC.",UPPER(LEFT(C1,FIND("(",C1) - 2))),6,"" )), LEFT(C1,FIND("(",C1) - 2), FIND("CORPORATION",UPPER(LEFT(C1,FIND("(",C1) - 2))),11,"" )),LEFT(C1,FIND("(",C1) - 2), FIND("CORP.",UPPER(LEFT(C1,FIND("(",C1) - 2))),5,"" )), LEFT(C1,FIND("(",C1) - 2), FIND("COMPANY",UPPER(LEFT(C1,FIND("(",C1) - 2))),7,"" )),LEFT(C1,FIND("(",C1) - 2), FIND("INC.",UPPER(LEFT(C1,FIND("(",C1) - 2))),4,"" )),LEFT(C1,FIND("(",C1) - 2), FIND("CORP",UPPER(LEFT(C1,FIND("(",C1) - 2))),4,"" )),LEFT(C1,FIND("(",C1) - 2)),""))</v>
      </c>
    </row>
    <row r="4" spans="1:1" x14ac:dyDescent="0.3">
      <c r="A4" t="str">
        <f>SUBSTITUTE(A3,"LEFT(","")</f>
        <v>=TRIM(C1,FIND("(",C1) - 2), FIND("PLC",UPPER(C1,FIND("(",C1) - 2))),3,"" ), C1,FIND("(",C1) - 2), FIND(", INC.",UPPER(C1,FIND("(",C1) - 2))),6,"" )), C1,FIND("(",C1) - 2), FIND("CORPORATION",UPPER(C1,FIND("(",C1) - 2))),11,"" )),C1,FIND("(",C1) - 2), FIND("CORP.",UPPER(C1,FIND("(",C1) - 2))),5,"" )), C1,FIND("(",C1) - 2), FIND("COMPANY",UPPER(C1,FIND("(",C1) - 2))),7,"" )),C1,FIND("(",C1) - 2), FIND("INC.",UPPER(C1,FIND("(",C1) - 2))),4,"" )),C1,FIND("(",C1) - 2), FIND("CORP",UPPER(C1,FIND("(",C1) - 2))),4,"" )),C1,FIND("(",C1) - 2)),""))</v>
      </c>
    </row>
    <row r="5" spans="1:1" x14ac:dyDescent="0.3">
      <c r="A5" t="str">
        <f>SUBSTITUTE(A4,"FIND(","")</f>
        <v>=TRIM(C1,"(",C1) - 2), "PLC",UPPER(C1,"(",C1) - 2))),3,"" ), C1,"(",C1) - 2), ", INC.",UPPER(C1,"(",C1) - 2))),6,"" )), C1,"(",C1) - 2), "CORPORATION",UPPER(C1,"(",C1) - 2))),11,"" )),C1,"(",C1) - 2), "CORP.",UPPER(C1,"(",C1) - 2))),5,"" )), C1,"(",C1) - 2), "COMPANY",UPPER(C1,"(",C1) - 2))),7,"" )),C1,"(",C1) - 2), "INC.",UPPER(C1,"(",C1) - 2))),4,"" )),C1,"(",C1) - 2), "CORP",UPPER(C1,"(",C1) - 2))),4,"" )),C1,"(",C1) - 2)),""))</v>
      </c>
    </row>
    <row r="6" spans="1:1" ht="43.2" x14ac:dyDescent="0.3">
      <c r="A6" s="4" t="str">
        <f>SUBSTITUTE(A5,"UPPER(","")</f>
        <v>=TRIM(C1,"(",C1) - 2), "PLC",C1,"(",C1) - 2))),3,"" ), C1,"(",C1) - 2), ", INC.",C1,"(",C1) - 2))),6,"" )), C1,"(",C1) - 2), "CORPORATION",C1,"(",C1) - 2))),11,"" )),C1,"(",C1) - 2), "CORP.",C1,"(",C1) - 2))),5,"" )), C1,"(",C1) - 2), "COMPANY",C1,"(",C1) - 2))),7,"" )),C1,"(",C1) - 2), "INC.",C1,"(",C1) - 2))),4,"" )),C1,"(",C1) - 2), "CORP",C1,"(",C1) - 2))),4,"" )),C1,"(",C1) - 2)),""))</v>
      </c>
    </row>
    <row r="8" spans="1:1" x14ac:dyDescent="0.3">
      <c r="A8" t="s">
        <v>9943</v>
      </c>
    </row>
    <row r="9" spans="1:1" x14ac:dyDescent="0.3">
      <c r="A9" t="s">
        <v>9944</v>
      </c>
    </row>
    <row r="10" spans="1:1" x14ac:dyDescent="0.3">
      <c r="A10" t="s">
        <v>9945</v>
      </c>
    </row>
    <row r="11" spans="1:1" x14ac:dyDescent="0.3">
      <c r="A11" t="s">
        <v>9946</v>
      </c>
    </row>
    <row r="12" spans="1:1" x14ac:dyDescent="0.3">
      <c r="A12" t="s">
        <v>9947</v>
      </c>
    </row>
    <row r="13" spans="1:1" x14ac:dyDescent="0.3">
      <c r="A13" t="s">
        <v>9948</v>
      </c>
    </row>
    <row r="14" spans="1:1" x14ac:dyDescent="0.3">
      <c r="A14" t="str">
        <f>" AG"</f>
        <v xml:space="preserve"> AG</v>
      </c>
    </row>
    <row r="15" spans="1:1" x14ac:dyDescent="0.3">
      <c r="A15" t="str">
        <f>" AB"</f>
        <v xml:space="preserve"> AB</v>
      </c>
    </row>
    <row r="16" spans="1:1" x14ac:dyDescent="0.3">
      <c r="A16" t="s">
        <v>9949</v>
      </c>
    </row>
    <row r="17" spans="1:1" x14ac:dyDescent="0.3">
      <c r="A17" t="s">
        <v>9950</v>
      </c>
    </row>
    <row r="18" spans="1:1" x14ac:dyDescent="0.3">
      <c r="A18" t="s">
        <v>9951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3"/>
  <sheetViews>
    <sheetView topLeftCell="B232" workbookViewId="0">
      <selection activeCell="E87" sqref="E87"/>
    </sheetView>
  </sheetViews>
  <sheetFormatPr defaultRowHeight="14.4" x14ac:dyDescent="0.3"/>
  <cols>
    <col min="1" max="1" width="0" hidden="1" customWidth="1"/>
    <col min="2" max="7" width="20.6640625" customWidth="1"/>
  </cols>
  <sheetData>
    <row r="1" spans="1:11" x14ac:dyDescent="0.3">
      <c r="B1" t="s">
        <v>0</v>
      </c>
      <c r="C1" t="s">
        <v>3364</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DigitalGlobe</v>
      </c>
    </row>
    <row r="2" spans="1:11" x14ac:dyDescent="0.3">
      <c r="B2" t="s">
        <v>2</v>
      </c>
      <c r="C2" t="s">
        <v>3365</v>
      </c>
      <c r="K2" t="str">
        <f>LEFT(C1,FIND("(",C1) - 2)</f>
        <v>DigitalGlobe, Inc.</v>
      </c>
    </row>
    <row r="3" spans="1:11" x14ac:dyDescent="0.3">
      <c r="K3" t="str">
        <f>" is scheduled to report earnings "&amp;IFERROR("between "&amp;LEFT(C20,FIND("-",C20)-2)&amp;" and "&amp;RIGHT(C20,FIND("-",C20)-2),"on "&amp;C20)</f>
        <v xml:space="preserve"> is scheduled to report earnings on Jul 20, 2017</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$33.30, down .75% after opening slightly below yesterday's close</v>
      </c>
    </row>
    <row r="5" spans="1:11" x14ac:dyDescent="0.3">
      <c r="K5" t="str">
        <f>"The one year target estimate for " &amp; D1 &amp; " is " &amp; TEXT(C23,"$####.#0")</f>
        <v>The one year target estimate for DigitalGlobe is $36.30</v>
      </c>
    </row>
    <row r="6" spans="1:11" x14ac:dyDescent="0.3">
      <c r="K6" t="str">
        <f>" which would be " &amp; IF(OR(LEFT(ABS((C23-C2)/C2*100),1)="8",LEFT(ABS((C23-C2)/C2*100),2)="18"), "an ", "a ")  &amp;TEXT(ABS((C23-C2)/C2),"####.#0%")&amp;IF((C23-C2)&gt;0," increase over"," decrease from")&amp;" the current price"</f>
        <v xml:space="preserve"> which would be a 9.01% increase over the current price</v>
      </c>
    </row>
    <row r="7" spans="1:11" x14ac:dyDescent="0.3">
      <c r="A7" s="1">
        <v>0</v>
      </c>
      <c r="B7" t="s">
        <v>5</v>
      </c>
      <c r="C7" t="s">
        <v>3366</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increase by -175.% over last quarter based on the average of 4 analyst estimates (Yahoo Finance)</v>
      </c>
    </row>
    <row r="8" spans="1:11" x14ac:dyDescent="0.3">
      <c r="A8" s="1">
        <v>1</v>
      </c>
      <c r="B8" t="s">
        <v>7</v>
      </c>
      <c r="C8" t="s">
        <v>3367</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9</v>
      </c>
      <c r="C9" t="s">
        <v>209</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3 times, and a negative earnings surprise 1 time</v>
      </c>
    </row>
    <row r="10" spans="1:11" x14ac:dyDescent="0.3">
      <c r="A10" s="1">
        <v>3</v>
      </c>
      <c r="B10" t="s">
        <v>11</v>
      </c>
      <c r="C10" t="s">
        <v>3368</v>
      </c>
    </row>
    <row r="11" spans="1:11" x14ac:dyDescent="0.3">
      <c r="A11" s="1">
        <v>4</v>
      </c>
      <c r="B11" t="s">
        <v>13</v>
      </c>
      <c r="C11" t="s">
        <v>3369</v>
      </c>
    </row>
    <row r="12" spans="1:11" x14ac:dyDescent="0.3">
      <c r="A12" s="1">
        <v>5</v>
      </c>
      <c r="B12" t="s">
        <v>15</v>
      </c>
      <c r="C12" t="s">
        <v>3370</v>
      </c>
      <c r="D12" t="str">
        <f>LEFT(C12,FIND("-",C12)-2)</f>
        <v>22.55</v>
      </c>
      <c r="E12" t="str">
        <f>TRIM(RIGHT(C12,FIND("-",C12)-1))</f>
        <v>35.95</v>
      </c>
    </row>
    <row r="13" spans="1:11" x14ac:dyDescent="0.3">
      <c r="A13" s="1">
        <v>6</v>
      </c>
      <c r="B13" t="s">
        <v>17</v>
      </c>
      <c r="C13" t="s">
        <v>3371</v>
      </c>
    </row>
    <row r="14" spans="1:11" x14ac:dyDescent="0.3">
      <c r="A14" s="1">
        <v>7</v>
      </c>
      <c r="B14" t="s">
        <v>19</v>
      </c>
      <c r="C14" t="s">
        <v>3372</v>
      </c>
    </row>
    <row r="16" spans="1:11" x14ac:dyDescent="0.3">
      <c r="A16" s="1">
        <v>0</v>
      </c>
      <c r="B16" t="s">
        <v>21</v>
      </c>
      <c r="C16" t="s">
        <v>1865</v>
      </c>
    </row>
    <row r="17" spans="1:11" x14ac:dyDescent="0.3">
      <c r="A17" s="1">
        <v>1</v>
      </c>
      <c r="B17" t="s">
        <v>23</v>
      </c>
      <c r="C17" t="s">
        <v>3373</v>
      </c>
      <c r="K17" t="str">
        <f>K2 &amp; K3 &amp; ". " &amp; K4 &amp; ". " &amp; K5 &amp; K6 &amp; ". " &amp; K7 &amp; ". " &amp; K8 &amp; ". " &amp; K9 &amp; "."</f>
        <v>DigitalGlobe, Inc. is scheduled to report earnings on Jul 20, 2017. The stock is currently trading at $33.30, down .75% after opening slightly below yesterday's close. The one year target estimate for DigitalGlobe is $36.30 which would be a 9.01% increase over the current price. Earnings are expected to increase by -175.% over last quarter based on the average of 4 analyst estimates (Yahoo Finance). The stock is trading in the high end of its 52-week range. Over the last 4 quarters, we've seen a positive earnings surprise 3 times, and a negative earnings surprise 1 time.</v>
      </c>
    </row>
    <row r="18" spans="1:11" x14ac:dyDescent="0.3">
      <c r="A18" s="1">
        <v>2</v>
      </c>
      <c r="B18" t="s">
        <v>24</v>
      </c>
      <c r="C18" t="s">
        <v>3374</v>
      </c>
    </row>
    <row r="19" spans="1:11" x14ac:dyDescent="0.3">
      <c r="A19" s="1">
        <v>3</v>
      </c>
      <c r="B19" t="s">
        <v>26</v>
      </c>
      <c r="C19" t="s">
        <v>3375</v>
      </c>
    </row>
    <row r="20" spans="1:11" x14ac:dyDescent="0.3">
      <c r="A20" s="1">
        <v>4</v>
      </c>
      <c r="B20" t="s">
        <v>28</v>
      </c>
      <c r="C20" t="s">
        <v>1167</v>
      </c>
    </row>
    <row r="21" spans="1:11" x14ac:dyDescent="0.3">
      <c r="A21" s="1">
        <v>5</v>
      </c>
      <c r="B21" t="s">
        <v>30</v>
      </c>
      <c r="C21" t="s">
        <v>31</v>
      </c>
    </row>
    <row r="22" spans="1:11" x14ac:dyDescent="0.3">
      <c r="A22" s="1">
        <v>6</v>
      </c>
      <c r="B22" t="s">
        <v>32</v>
      </c>
    </row>
    <row r="23" spans="1:11" x14ac:dyDescent="0.3">
      <c r="A23" s="1">
        <v>7</v>
      </c>
      <c r="B23" t="s">
        <v>33</v>
      </c>
      <c r="C23" t="s">
        <v>3376</v>
      </c>
    </row>
    <row r="26" spans="1:11" x14ac:dyDescent="0.3">
      <c r="B26" s="1" t="s">
        <v>35</v>
      </c>
      <c r="C26" s="1" t="s">
        <v>36</v>
      </c>
      <c r="D26" s="1" t="s">
        <v>37</v>
      </c>
      <c r="E26" s="1" t="s">
        <v>38</v>
      </c>
      <c r="F26" s="1" t="s">
        <v>39</v>
      </c>
    </row>
    <row r="27" spans="1:11" x14ac:dyDescent="0.3">
      <c r="A27" s="1">
        <v>0</v>
      </c>
      <c r="B27" t="s">
        <v>40</v>
      </c>
      <c r="C27">
        <v>4</v>
      </c>
      <c r="D27">
        <v>4</v>
      </c>
      <c r="E27">
        <v>4</v>
      </c>
      <c r="F27">
        <v>4</v>
      </c>
    </row>
    <row r="28" spans="1:11" x14ac:dyDescent="0.3">
      <c r="A28" s="1">
        <v>1</v>
      </c>
      <c r="B28" t="s">
        <v>41</v>
      </c>
      <c r="C28">
        <v>-0.04</v>
      </c>
      <c r="D28">
        <v>0.03</v>
      </c>
      <c r="E28">
        <v>-0.02</v>
      </c>
      <c r="F28">
        <v>0.31</v>
      </c>
    </row>
    <row r="29" spans="1:11" x14ac:dyDescent="0.3">
      <c r="A29" s="1">
        <v>2</v>
      </c>
      <c r="B29" t="s">
        <v>42</v>
      </c>
      <c r="C29">
        <v>-0.08</v>
      </c>
      <c r="D29">
        <v>-0.03</v>
      </c>
      <c r="E29">
        <v>-0.12</v>
      </c>
      <c r="F29">
        <v>0.18</v>
      </c>
    </row>
    <row r="30" spans="1:11" x14ac:dyDescent="0.3">
      <c r="A30" s="1">
        <v>3</v>
      </c>
      <c r="B30" t="s">
        <v>43</v>
      </c>
      <c r="C30">
        <v>-0.01</v>
      </c>
      <c r="D30">
        <v>0.08</v>
      </c>
      <c r="E30">
        <v>0.1</v>
      </c>
      <c r="F30">
        <v>0.38</v>
      </c>
    </row>
    <row r="31" spans="1:11" x14ac:dyDescent="0.3">
      <c r="A31" s="1">
        <v>4</v>
      </c>
      <c r="B31" t="s">
        <v>44</v>
      </c>
      <c r="C31">
        <v>0.17</v>
      </c>
      <c r="D31">
        <v>0.21</v>
      </c>
      <c r="E31">
        <v>0.62</v>
      </c>
      <c r="F31">
        <v>-0.02</v>
      </c>
    </row>
    <row r="33" spans="1:6" x14ac:dyDescent="0.3">
      <c r="B33" s="1" t="s">
        <v>45</v>
      </c>
      <c r="C33" s="1" t="s">
        <v>36</v>
      </c>
      <c r="D33" s="1" t="s">
        <v>37</v>
      </c>
      <c r="E33" s="1" t="s">
        <v>38</v>
      </c>
      <c r="F33" s="1" t="s">
        <v>39</v>
      </c>
    </row>
    <row r="34" spans="1:6" x14ac:dyDescent="0.3">
      <c r="A34" s="1">
        <v>0</v>
      </c>
      <c r="B34" t="s">
        <v>40</v>
      </c>
      <c r="C34" t="s">
        <v>3294</v>
      </c>
      <c r="D34" t="s">
        <v>3294</v>
      </c>
      <c r="E34" t="s">
        <v>3294</v>
      </c>
      <c r="F34" t="s">
        <v>1925</v>
      </c>
    </row>
    <row r="35" spans="1:6" x14ac:dyDescent="0.3">
      <c r="A35" s="1">
        <v>1</v>
      </c>
      <c r="B35" t="s">
        <v>41</v>
      </c>
      <c r="C35" t="s">
        <v>3377</v>
      </c>
      <c r="D35" t="s">
        <v>3378</v>
      </c>
      <c r="E35" t="s">
        <v>3379</v>
      </c>
      <c r="F35" t="s">
        <v>3380</v>
      </c>
    </row>
    <row r="36" spans="1:6" x14ac:dyDescent="0.3">
      <c r="A36" s="1">
        <v>2</v>
      </c>
      <c r="B36" t="s">
        <v>42</v>
      </c>
      <c r="C36" t="s">
        <v>3381</v>
      </c>
      <c r="D36" t="s">
        <v>3382</v>
      </c>
      <c r="E36" t="s">
        <v>3383</v>
      </c>
      <c r="F36" t="s">
        <v>3384</v>
      </c>
    </row>
    <row r="37" spans="1:6" x14ac:dyDescent="0.3">
      <c r="A37" s="1">
        <v>3</v>
      </c>
      <c r="B37" t="s">
        <v>43</v>
      </c>
      <c r="C37" t="s">
        <v>3385</v>
      </c>
      <c r="D37" t="s">
        <v>3386</v>
      </c>
      <c r="E37" t="s">
        <v>3387</v>
      </c>
      <c r="F37" t="s">
        <v>3388</v>
      </c>
    </row>
    <row r="38" spans="1:6" x14ac:dyDescent="0.3">
      <c r="A38" s="1">
        <v>4</v>
      </c>
      <c r="B38" t="s">
        <v>53</v>
      </c>
      <c r="C38" t="s">
        <v>3389</v>
      </c>
      <c r="D38" t="s">
        <v>3390</v>
      </c>
      <c r="E38" t="s">
        <v>3391</v>
      </c>
      <c r="F38" t="s">
        <v>3379</v>
      </c>
    </row>
    <row r="39" spans="1:6" x14ac:dyDescent="0.3">
      <c r="A39" s="1">
        <v>5</v>
      </c>
      <c r="B39" t="s">
        <v>55</v>
      </c>
      <c r="C39" t="s">
        <v>3392</v>
      </c>
      <c r="D39" t="s">
        <v>3393</v>
      </c>
      <c r="E39" t="s">
        <v>3394</v>
      </c>
      <c r="F39" t="s">
        <v>1315</v>
      </c>
    </row>
    <row r="41" spans="1:6" x14ac:dyDescent="0.3">
      <c r="B41" s="1" t="s">
        <v>58</v>
      </c>
      <c r="C41" s="1" t="s">
        <v>241</v>
      </c>
      <c r="D41" s="1" t="s">
        <v>242</v>
      </c>
      <c r="E41" s="1" t="s">
        <v>243</v>
      </c>
      <c r="F41" s="1" t="s">
        <v>244</v>
      </c>
    </row>
    <row r="42" spans="1:6" x14ac:dyDescent="0.3">
      <c r="A42" s="1">
        <v>0</v>
      </c>
      <c r="B42" t="s">
        <v>63</v>
      </c>
      <c r="C42" t="s">
        <v>3229</v>
      </c>
      <c r="D42" t="s">
        <v>65</v>
      </c>
      <c r="E42" t="s">
        <v>65</v>
      </c>
      <c r="F42" t="s">
        <v>3395</v>
      </c>
    </row>
    <row r="43" spans="1:6" x14ac:dyDescent="0.3">
      <c r="A43" s="1">
        <v>1</v>
      </c>
      <c r="B43" t="s">
        <v>66</v>
      </c>
      <c r="C43" t="s">
        <v>3396</v>
      </c>
      <c r="D43" t="s">
        <v>1946</v>
      </c>
      <c r="E43" t="s">
        <v>3316</v>
      </c>
      <c r="F43" t="s">
        <v>3397</v>
      </c>
    </row>
    <row r="44" spans="1:6" x14ac:dyDescent="0.3">
      <c r="A44" s="1">
        <v>2</v>
      </c>
      <c r="B44" t="s">
        <v>69</v>
      </c>
      <c r="C44" t="s">
        <v>3398</v>
      </c>
      <c r="D44" t="s">
        <v>249</v>
      </c>
      <c r="E44" t="s">
        <v>67</v>
      </c>
      <c r="F44" t="s">
        <v>1948</v>
      </c>
    </row>
    <row r="45" spans="1:6" x14ac:dyDescent="0.3">
      <c r="A45" s="1">
        <v>3</v>
      </c>
      <c r="B45" t="s">
        <v>72</v>
      </c>
      <c r="C45" t="s">
        <v>3399</v>
      </c>
      <c r="D45" t="s">
        <v>3400</v>
      </c>
      <c r="E45" t="s">
        <v>3401</v>
      </c>
      <c r="F45" t="s">
        <v>3402</v>
      </c>
    </row>
    <row r="47" spans="1:6" x14ac:dyDescent="0.3">
      <c r="B47" s="1" t="s">
        <v>75</v>
      </c>
      <c r="C47" s="1" t="s">
        <v>36</v>
      </c>
      <c r="D47" s="1" t="s">
        <v>37</v>
      </c>
      <c r="E47" s="1" t="s">
        <v>38</v>
      </c>
      <c r="F47" s="1" t="s">
        <v>39</v>
      </c>
    </row>
    <row r="48" spans="1:6" x14ac:dyDescent="0.3">
      <c r="A48" s="1">
        <v>0</v>
      </c>
      <c r="B48" t="s">
        <v>76</v>
      </c>
      <c r="C48">
        <v>-0.04</v>
      </c>
      <c r="D48">
        <v>0.03</v>
      </c>
      <c r="E48">
        <v>-0.02</v>
      </c>
      <c r="F48">
        <v>0.31</v>
      </c>
    </row>
    <row r="49" spans="1:6" x14ac:dyDescent="0.3">
      <c r="A49" s="1">
        <v>1</v>
      </c>
      <c r="B49" t="s">
        <v>77</v>
      </c>
      <c r="C49">
        <v>-0.04</v>
      </c>
      <c r="D49">
        <v>0.03</v>
      </c>
      <c r="E49">
        <v>-0.02</v>
      </c>
      <c r="F49">
        <v>0.31</v>
      </c>
    </row>
    <row r="50" spans="1:6" x14ac:dyDescent="0.3">
      <c r="A50" s="1">
        <v>2</v>
      </c>
      <c r="B50" t="s">
        <v>78</v>
      </c>
      <c r="C50">
        <v>-0.04</v>
      </c>
      <c r="D50">
        <v>0.03</v>
      </c>
      <c r="E50">
        <v>-0.02</v>
      </c>
      <c r="F50">
        <v>0.31</v>
      </c>
    </row>
    <row r="51" spans="1:6" x14ac:dyDescent="0.3">
      <c r="A51" s="1">
        <v>3</v>
      </c>
      <c r="B51" t="s">
        <v>79</v>
      </c>
      <c r="C51">
        <v>-0.04</v>
      </c>
      <c r="D51">
        <v>0.03</v>
      </c>
      <c r="E51">
        <v>-0.02</v>
      </c>
      <c r="F51">
        <v>0.31</v>
      </c>
    </row>
    <row r="52" spans="1:6" x14ac:dyDescent="0.3">
      <c r="A52" s="1">
        <v>4</v>
      </c>
      <c r="B52" t="s">
        <v>80</v>
      </c>
      <c r="C52">
        <v>0.03</v>
      </c>
      <c r="D52">
        <v>0.12</v>
      </c>
      <c r="E52">
        <v>0.28000000000000003</v>
      </c>
      <c r="F52">
        <v>0.59</v>
      </c>
    </row>
    <row r="54" spans="1:6" x14ac:dyDescent="0.3">
      <c r="B54" s="1" t="s">
        <v>81</v>
      </c>
      <c r="C54" s="1" t="s">
        <v>36</v>
      </c>
      <c r="D54" s="1" t="s">
        <v>37</v>
      </c>
      <c r="E54" s="1" t="s">
        <v>38</v>
      </c>
      <c r="F54" s="1" t="s">
        <v>39</v>
      </c>
    </row>
    <row r="55" spans="1:6" x14ac:dyDescent="0.3">
      <c r="A55" s="1">
        <v>0</v>
      </c>
      <c r="B55" t="s">
        <v>82</v>
      </c>
    </row>
    <row r="56" spans="1:6" x14ac:dyDescent="0.3">
      <c r="A56" s="1">
        <v>1</v>
      </c>
      <c r="B56" t="s">
        <v>83</v>
      </c>
    </row>
    <row r="57" spans="1:6" x14ac:dyDescent="0.3">
      <c r="A57" s="1">
        <v>2</v>
      </c>
      <c r="B57" t="s">
        <v>84</v>
      </c>
    </row>
    <row r="58" spans="1:6" x14ac:dyDescent="0.3">
      <c r="A58" s="1">
        <v>3</v>
      </c>
      <c r="B58" t="s">
        <v>85</v>
      </c>
    </row>
    <row r="60" spans="1:6" x14ac:dyDescent="0.3">
      <c r="B60" s="1" t="s">
        <v>86</v>
      </c>
      <c r="C60" s="1" t="s">
        <v>3403</v>
      </c>
      <c r="D60" s="1" t="s">
        <v>88</v>
      </c>
      <c r="E60" s="1" t="s">
        <v>89</v>
      </c>
      <c r="F60" s="1" t="s">
        <v>90</v>
      </c>
    </row>
    <row r="61" spans="1:6" x14ac:dyDescent="0.3">
      <c r="A61" s="1">
        <v>0</v>
      </c>
      <c r="B61" t="s">
        <v>91</v>
      </c>
      <c r="C61" t="s">
        <v>3404</v>
      </c>
      <c r="F61">
        <v>0.19</v>
      </c>
    </row>
    <row r="62" spans="1:6" x14ac:dyDescent="0.3">
      <c r="A62" s="1">
        <v>1</v>
      </c>
      <c r="B62" t="s">
        <v>93</v>
      </c>
      <c r="C62" t="s">
        <v>3405</v>
      </c>
      <c r="F62">
        <v>0.21</v>
      </c>
    </row>
    <row r="63" spans="1:6" x14ac:dyDescent="0.3">
      <c r="A63" s="1">
        <v>2</v>
      </c>
      <c r="B63" t="s">
        <v>95</v>
      </c>
      <c r="C63" t="s">
        <v>3406</v>
      </c>
      <c r="F63">
        <v>0.08</v>
      </c>
    </row>
    <row r="64" spans="1:6" x14ac:dyDescent="0.3">
      <c r="A64" s="1">
        <v>3</v>
      </c>
      <c r="B64" t="s">
        <v>96</v>
      </c>
      <c r="C64" t="s">
        <v>3407</v>
      </c>
      <c r="F64">
        <v>0.12</v>
      </c>
    </row>
    <row r="65" spans="1:6" x14ac:dyDescent="0.3">
      <c r="A65" s="1">
        <v>4</v>
      </c>
      <c r="B65" t="s">
        <v>98</v>
      </c>
      <c r="C65" t="s">
        <v>3408</v>
      </c>
      <c r="F65">
        <v>0.09</v>
      </c>
    </row>
    <row r="66" spans="1:6" x14ac:dyDescent="0.3">
      <c r="A66" s="1">
        <v>5</v>
      </c>
      <c r="B66" t="s">
        <v>100</v>
      </c>
      <c r="C66" t="s">
        <v>2661</v>
      </c>
    </row>
    <row r="68" spans="1:6" x14ac:dyDescent="0.3">
      <c r="A68" s="1">
        <v>0</v>
      </c>
      <c r="B68" t="s">
        <v>102</v>
      </c>
      <c r="C68" t="s">
        <v>1865</v>
      </c>
    </row>
    <row r="69" spans="1:6" x14ac:dyDescent="0.3">
      <c r="A69" s="1">
        <v>1</v>
      </c>
      <c r="B69" t="s">
        <v>103</v>
      </c>
    </row>
    <row r="70" spans="1:6" x14ac:dyDescent="0.3">
      <c r="A70" s="1">
        <v>2</v>
      </c>
      <c r="B70" t="s">
        <v>104</v>
      </c>
      <c r="C70" t="s">
        <v>3374</v>
      </c>
    </row>
    <row r="71" spans="1:6" x14ac:dyDescent="0.3">
      <c r="A71" s="1">
        <v>3</v>
      </c>
      <c r="B71" t="s">
        <v>105</v>
      </c>
      <c r="C71" t="s">
        <v>3409</v>
      </c>
    </row>
    <row r="72" spans="1:6" x14ac:dyDescent="0.3">
      <c r="A72" s="1">
        <v>4</v>
      </c>
      <c r="B72" t="s">
        <v>107</v>
      </c>
      <c r="C72" t="s">
        <v>3410</v>
      </c>
    </row>
    <row r="73" spans="1:6" x14ac:dyDescent="0.3">
      <c r="A73" s="1">
        <v>5</v>
      </c>
      <c r="B73" t="s">
        <v>109</v>
      </c>
      <c r="C73" t="s">
        <v>3411</v>
      </c>
    </row>
    <row r="74" spans="1:6" x14ac:dyDescent="0.3">
      <c r="A74" s="1">
        <v>6</v>
      </c>
      <c r="B74" t="s">
        <v>111</v>
      </c>
      <c r="C74" t="s">
        <v>507</v>
      </c>
    </row>
    <row r="75" spans="1:6" x14ac:dyDescent="0.3">
      <c r="A75" s="1">
        <v>7</v>
      </c>
      <c r="B75" t="s">
        <v>113</v>
      </c>
    </row>
    <row r="76" spans="1:6" x14ac:dyDescent="0.3">
      <c r="A76" s="1">
        <v>8</v>
      </c>
      <c r="B76" t="s">
        <v>114</v>
      </c>
    </row>
    <row r="78" spans="1:6" x14ac:dyDescent="0.3">
      <c r="A78" s="1">
        <v>0</v>
      </c>
      <c r="B78" t="s">
        <v>115</v>
      </c>
      <c r="C78" t="s">
        <v>116</v>
      </c>
    </row>
    <row r="79" spans="1:6" x14ac:dyDescent="0.3">
      <c r="A79" s="1">
        <v>1</v>
      </c>
      <c r="B79" t="s">
        <v>117</v>
      </c>
      <c r="C79" t="s">
        <v>118</v>
      </c>
    </row>
    <row r="81" spans="1:3" x14ac:dyDescent="0.3">
      <c r="A81" s="1">
        <v>0</v>
      </c>
      <c r="B81" t="s">
        <v>119</v>
      </c>
      <c r="C81" t="s">
        <v>3412</v>
      </c>
    </row>
    <row r="82" spans="1:3" x14ac:dyDescent="0.3">
      <c r="A82" s="1">
        <v>1</v>
      </c>
      <c r="B82" t="s">
        <v>121</v>
      </c>
      <c r="C82" t="s">
        <v>3413</v>
      </c>
    </row>
    <row r="84" spans="1:3" x14ac:dyDescent="0.3">
      <c r="A84" s="1">
        <v>0</v>
      </c>
      <c r="B84" t="s">
        <v>123</v>
      </c>
      <c r="C84" t="s">
        <v>3414</v>
      </c>
    </row>
    <row r="85" spans="1:3" x14ac:dyDescent="0.3">
      <c r="A85" s="1">
        <v>1</v>
      </c>
      <c r="B85" t="s">
        <v>124</v>
      </c>
      <c r="C85" t="s">
        <v>3415</v>
      </c>
    </row>
    <row r="87" spans="1:3" x14ac:dyDescent="0.3">
      <c r="A87" s="1">
        <v>0</v>
      </c>
      <c r="B87" t="s">
        <v>126</v>
      </c>
      <c r="C87" t="s">
        <v>3416</v>
      </c>
    </row>
    <row r="88" spans="1:3" x14ac:dyDescent="0.3">
      <c r="A88" s="1">
        <v>1</v>
      </c>
      <c r="B88" t="s">
        <v>128</v>
      </c>
      <c r="C88" t="s">
        <v>3417</v>
      </c>
    </row>
    <row r="89" spans="1:3" x14ac:dyDescent="0.3">
      <c r="A89" s="1">
        <v>2</v>
      </c>
      <c r="B89" t="s">
        <v>130</v>
      </c>
      <c r="C89" t="s">
        <v>3418</v>
      </c>
    </row>
    <row r="90" spans="1:3" x14ac:dyDescent="0.3">
      <c r="A90" s="1">
        <v>3</v>
      </c>
      <c r="B90" t="s">
        <v>132</v>
      </c>
      <c r="C90" t="s">
        <v>3419</v>
      </c>
    </row>
    <row r="91" spans="1:3" x14ac:dyDescent="0.3">
      <c r="A91" s="1">
        <v>4</v>
      </c>
      <c r="B91" t="s">
        <v>134</v>
      </c>
      <c r="C91" t="s">
        <v>3420</v>
      </c>
    </row>
    <row r="92" spans="1:3" x14ac:dyDescent="0.3">
      <c r="A92" s="1">
        <v>5</v>
      </c>
      <c r="B92" t="s">
        <v>136</v>
      </c>
      <c r="C92" t="s">
        <v>3421</v>
      </c>
    </row>
    <row r="93" spans="1:3" x14ac:dyDescent="0.3">
      <c r="A93" s="1">
        <v>6</v>
      </c>
      <c r="B93" t="s">
        <v>138</v>
      </c>
      <c r="C93" t="s">
        <v>3375</v>
      </c>
    </row>
    <row r="94" spans="1:3" x14ac:dyDescent="0.3">
      <c r="A94" s="1">
        <v>7</v>
      </c>
      <c r="B94" t="s">
        <v>139</v>
      </c>
    </row>
    <row r="96" spans="1:3" x14ac:dyDescent="0.3">
      <c r="A96" s="1">
        <v>0</v>
      </c>
      <c r="B96" t="s">
        <v>140</v>
      </c>
      <c r="C96" t="s">
        <v>3422</v>
      </c>
    </row>
    <row r="97" spans="1:3" x14ac:dyDescent="0.3">
      <c r="A97" s="1">
        <v>1</v>
      </c>
      <c r="B97" t="s">
        <v>142</v>
      </c>
      <c r="C97" t="s">
        <v>3423</v>
      </c>
    </row>
    <row r="98" spans="1:3" x14ac:dyDescent="0.3">
      <c r="A98" s="1">
        <v>2</v>
      </c>
      <c r="B98" t="s">
        <v>144</v>
      </c>
      <c r="C98" t="s">
        <v>3424</v>
      </c>
    </row>
    <row r="99" spans="1:3" x14ac:dyDescent="0.3">
      <c r="A99" s="1">
        <v>3</v>
      </c>
      <c r="B99" t="s">
        <v>146</v>
      </c>
      <c r="C99" t="s">
        <v>3425</v>
      </c>
    </row>
    <row r="100" spans="1:3" x14ac:dyDescent="0.3">
      <c r="A100" s="1">
        <v>4</v>
      </c>
      <c r="B100" t="s">
        <v>148</v>
      </c>
      <c r="C100" t="s">
        <v>3426</v>
      </c>
    </row>
    <row r="101" spans="1:3" x14ac:dyDescent="0.3">
      <c r="A101" s="1">
        <v>5</v>
      </c>
      <c r="B101" t="s">
        <v>149</v>
      </c>
      <c r="C101" t="s">
        <v>3427</v>
      </c>
    </row>
    <row r="103" spans="1:3" x14ac:dyDescent="0.3">
      <c r="A103" s="1">
        <v>0</v>
      </c>
      <c r="B103" t="s">
        <v>151</v>
      </c>
      <c r="C103" t="s">
        <v>3428</v>
      </c>
    </row>
    <row r="104" spans="1:3" x14ac:dyDescent="0.3">
      <c r="A104" s="1">
        <v>1</v>
      </c>
      <c r="B104" t="s">
        <v>152</v>
      </c>
      <c r="C104" t="s">
        <v>3429</v>
      </c>
    </row>
    <row r="106" spans="1:3" x14ac:dyDescent="0.3">
      <c r="A106" s="1">
        <v>0</v>
      </c>
      <c r="B106" t="s">
        <v>23</v>
      </c>
      <c r="C106" t="s">
        <v>3373</v>
      </c>
    </row>
    <row r="107" spans="1:3" x14ac:dyDescent="0.3">
      <c r="A107" s="1">
        <v>1</v>
      </c>
      <c r="B107" t="s">
        <v>153</v>
      </c>
      <c r="C107" t="s">
        <v>3430</v>
      </c>
    </row>
    <row r="108" spans="1:3" x14ac:dyDescent="0.3">
      <c r="A108" s="1">
        <v>2</v>
      </c>
      <c r="B108" t="s">
        <v>155</v>
      </c>
      <c r="C108" t="s">
        <v>156</v>
      </c>
    </row>
    <row r="109" spans="1:3" x14ac:dyDescent="0.3">
      <c r="A109" s="1">
        <v>3</v>
      </c>
      <c r="B109" t="s">
        <v>157</v>
      </c>
      <c r="C109" t="s">
        <v>3431</v>
      </c>
    </row>
    <row r="110" spans="1:3" x14ac:dyDescent="0.3">
      <c r="A110" s="1">
        <v>4</v>
      </c>
      <c r="B110" t="s">
        <v>159</v>
      </c>
      <c r="C110" t="s">
        <v>3432</v>
      </c>
    </row>
    <row r="111" spans="1:3" x14ac:dyDescent="0.3">
      <c r="A111" s="1">
        <v>5</v>
      </c>
      <c r="B111" t="s">
        <v>161</v>
      </c>
      <c r="C111" t="s">
        <v>3433</v>
      </c>
    </row>
    <row r="112" spans="1:3" x14ac:dyDescent="0.3">
      <c r="A112" s="1">
        <v>6</v>
      </c>
      <c r="B112" t="s">
        <v>163</v>
      </c>
      <c r="C112" t="s">
        <v>3434</v>
      </c>
    </row>
    <row r="114" spans="1:3" x14ac:dyDescent="0.3">
      <c r="A114" s="1">
        <v>0</v>
      </c>
      <c r="B114" t="s">
        <v>165</v>
      </c>
      <c r="C114" t="s">
        <v>3435</v>
      </c>
    </row>
    <row r="115" spans="1:3" x14ac:dyDescent="0.3">
      <c r="A115" s="1">
        <v>1</v>
      </c>
      <c r="B115" t="s">
        <v>167</v>
      </c>
      <c r="C115" t="s">
        <v>3436</v>
      </c>
    </row>
    <row r="116" spans="1:3" x14ac:dyDescent="0.3">
      <c r="A116" s="1">
        <v>2</v>
      </c>
      <c r="B116" t="s">
        <v>169</v>
      </c>
      <c r="C116" t="s">
        <v>3437</v>
      </c>
    </row>
    <row r="117" spans="1:3" x14ac:dyDescent="0.3">
      <c r="A117" s="1">
        <v>3</v>
      </c>
      <c r="B117" t="s">
        <v>171</v>
      </c>
      <c r="C117" t="s">
        <v>3438</v>
      </c>
    </row>
    <row r="118" spans="1:3" x14ac:dyDescent="0.3">
      <c r="A118" s="1">
        <v>4</v>
      </c>
      <c r="B118" t="s">
        <v>173</v>
      </c>
      <c r="C118" t="s">
        <v>1454</v>
      </c>
    </row>
    <row r="119" spans="1:3" x14ac:dyDescent="0.3">
      <c r="A119" s="1">
        <v>5</v>
      </c>
      <c r="B119" t="s">
        <v>174</v>
      </c>
      <c r="C119" t="s">
        <v>3439</v>
      </c>
    </row>
    <row r="120" spans="1:3" x14ac:dyDescent="0.3">
      <c r="A120" s="1">
        <v>6</v>
      </c>
      <c r="B120" t="s">
        <v>175</v>
      </c>
      <c r="C120" t="s">
        <v>3440</v>
      </c>
    </row>
    <row r="121" spans="1:3" x14ac:dyDescent="0.3">
      <c r="A121" s="1">
        <v>7</v>
      </c>
      <c r="B121" t="s">
        <v>176</v>
      </c>
      <c r="C121" t="s">
        <v>3441</v>
      </c>
    </row>
    <row r="122" spans="1:3" x14ac:dyDescent="0.3">
      <c r="A122" s="1">
        <v>8</v>
      </c>
      <c r="B122" t="s">
        <v>177</v>
      </c>
      <c r="C122" t="s">
        <v>3442</v>
      </c>
    </row>
    <row r="123" spans="1:3" x14ac:dyDescent="0.3">
      <c r="A123" s="1">
        <v>9</v>
      </c>
      <c r="B123" t="s">
        <v>178</v>
      </c>
      <c r="C123" t="s">
        <v>3443</v>
      </c>
    </row>
    <row r="125" spans="1:3" x14ac:dyDescent="0.3">
      <c r="A125" s="1">
        <v>0</v>
      </c>
      <c r="B125" t="s">
        <v>179</v>
      </c>
    </row>
    <row r="126" spans="1:3" x14ac:dyDescent="0.3">
      <c r="A126" s="1">
        <v>1</v>
      </c>
      <c r="B126" t="s">
        <v>180</v>
      </c>
    </row>
    <row r="127" spans="1:3" x14ac:dyDescent="0.3">
      <c r="A127" s="1">
        <v>2</v>
      </c>
      <c r="B127" t="s">
        <v>181</v>
      </c>
    </row>
    <row r="128" spans="1:3" x14ac:dyDescent="0.3">
      <c r="A128" s="1">
        <v>3</v>
      </c>
      <c r="B128" t="s">
        <v>183</v>
      </c>
    </row>
    <row r="129" spans="1:8" x14ac:dyDescent="0.3">
      <c r="A129" s="1">
        <v>4</v>
      </c>
      <c r="B129" t="s">
        <v>185</v>
      </c>
    </row>
    <row r="130" spans="1:8" x14ac:dyDescent="0.3">
      <c r="A130" s="1">
        <v>5</v>
      </c>
      <c r="B130" t="s">
        <v>186</v>
      </c>
    </row>
    <row r="131" spans="1:8" x14ac:dyDescent="0.3">
      <c r="A131" s="1">
        <v>6</v>
      </c>
      <c r="B131" t="s">
        <v>187</v>
      </c>
    </row>
    <row r="132" spans="1:8" x14ac:dyDescent="0.3">
      <c r="A132" s="1">
        <v>7</v>
      </c>
      <c r="B132" t="s">
        <v>188</v>
      </c>
    </row>
    <row r="133" spans="1:8" x14ac:dyDescent="0.3">
      <c r="A133" s="1">
        <v>8</v>
      </c>
      <c r="B133" t="s">
        <v>189</v>
      </c>
    </row>
    <row r="134" spans="1:8" x14ac:dyDescent="0.3">
      <c r="A134" s="1">
        <v>9</v>
      </c>
      <c r="B134" t="s">
        <v>190</v>
      </c>
    </row>
    <row r="137" spans="1:8" x14ac:dyDescent="0.3">
      <c r="B137" s="1" t="s">
        <v>191</v>
      </c>
      <c r="C137" s="1" t="s">
        <v>192</v>
      </c>
      <c r="D137" s="1" t="s">
        <v>193</v>
      </c>
      <c r="E137" s="1" t="s">
        <v>194</v>
      </c>
      <c r="F137" s="1" t="s">
        <v>195</v>
      </c>
    </row>
    <row r="138" spans="1:8" x14ac:dyDescent="0.3">
      <c r="A138" s="1">
        <v>0</v>
      </c>
      <c r="B138" t="s">
        <v>3444</v>
      </c>
      <c r="C138" t="s">
        <v>3445</v>
      </c>
      <c r="D138" t="s">
        <v>351</v>
      </c>
      <c r="F138">
        <v>54</v>
      </c>
    </row>
    <row r="139" spans="1:8" x14ac:dyDescent="0.3">
      <c r="A139" s="1">
        <v>1</v>
      </c>
      <c r="B139" t="s">
        <v>3446</v>
      </c>
      <c r="C139" t="s">
        <v>3447</v>
      </c>
      <c r="D139" t="s">
        <v>3448</v>
      </c>
      <c r="E139" t="s">
        <v>3449</v>
      </c>
      <c r="F139">
        <v>59</v>
      </c>
    </row>
    <row r="140" spans="1:8" x14ac:dyDescent="0.3">
      <c r="A140" s="1">
        <v>2</v>
      </c>
      <c r="B140" t="s">
        <v>3450</v>
      </c>
      <c r="C140" t="s">
        <v>1148</v>
      </c>
      <c r="D140" t="s">
        <v>3451</v>
      </c>
      <c r="F140">
        <v>54</v>
      </c>
    </row>
    <row r="141" spans="1:8" x14ac:dyDescent="0.3">
      <c r="A141" s="1">
        <v>3</v>
      </c>
      <c r="B141" t="s">
        <v>3452</v>
      </c>
      <c r="C141" t="s">
        <v>3453</v>
      </c>
      <c r="D141" t="s">
        <v>3454</v>
      </c>
      <c r="F141">
        <v>63</v>
      </c>
    </row>
    <row r="142" spans="1:8" x14ac:dyDescent="0.3">
      <c r="A142" s="1">
        <v>4</v>
      </c>
      <c r="B142" t="s">
        <v>3455</v>
      </c>
      <c r="C142" t="s">
        <v>3456</v>
      </c>
      <c r="D142" t="s">
        <v>3457</v>
      </c>
      <c r="F142">
        <v>47</v>
      </c>
    </row>
    <row r="144" spans="1:8" x14ac:dyDescent="0.3">
      <c r="B144" s="1" t="s">
        <v>318</v>
      </c>
      <c r="C144" s="1" t="s">
        <v>319</v>
      </c>
      <c r="D144" s="1" t="s">
        <v>320</v>
      </c>
      <c r="E144" s="1" t="s">
        <v>321</v>
      </c>
      <c r="F144" s="1" t="s">
        <v>322</v>
      </c>
      <c r="G144" s="1" t="s">
        <v>323</v>
      </c>
      <c r="H144" s="1" t="s">
        <v>324</v>
      </c>
    </row>
    <row r="145" spans="1:8" x14ac:dyDescent="0.3">
      <c r="A145" s="1">
        <v>0</v>
      </c>
      <c r="B145" t="s">
        <v>325</v>
      </c>
      <c r="C145" t="s">
        <v>3458</v>
      </c>
      <c r="D145" t="s">
        <v>3459</v>
      </c>
      <c r="E145" t="s">
        <v>3460</v>
      </c>
      <c r="F145" t="s">
        <v>3461</v>
      </c>
      <c r="G145" t="s">
        <v>3391</v>
      </c>
    </row>
    <row r="146" spans="1:8" x14ac:dyDescent="0.3">
      <c r="A146" s="1">
        <v>1</v>
      </c>
      <c r="B146" t="s">
        <v>330</v>
      </c>
      <c r="C146" t="s">
        <v>331</v>
      </c>
      <c r="D146" t="s">
        <v>3462</v>
      </c>
      <c r="E146" t="s">
        <v>3463</v>
      </c>
      <c r="F146" t="s">
        <v>255</v>
      </c>
      <c r="G146" t="s">
        <v>3464</v>
      </c>
    </row>
    <row r="147" spans="1:8" x14ac:dyDescent="0.3">
      <c r="A147" s="1">
        <v>2</v>
      </c>
      <c r="B147" t="s">
        <v>336</v>
      </c>
      <c r="C147" t="s">
        <v>3465</v>
      </c>
      <c r="D147" t="s">
        <v>3466</v>
      </c>
      <c r="E147" t="s">
        <v>3467</v>
      </c>
      <c r="F147" t="s">
        <v>3468</v>
      </c>
      <c r="G147" t="s">
        <v>3469</v>
      </c>
    </row>
    <row r="148" spans="1:8" x14ac:dyDescent="0.3">
      <c r="A148" s="1">
        <v>3</v>
      </c>
      <c r="B148" t="s">
        <v>342</v>
      </c>
      <c r="C148" t="s">
        <v>3470</v>
      </c>
      <c r="D148" t="s">
        <v>3471</v>
      </c>
      <c r="E148" t="s">
        <v>3472</v>
      </c>
      <c r="F148" t="s">
        <v>3473</v>
      </c>
      <c r="G148" t="s">
        <v>3474</v>
      </c>
    </row>
    <row r="149" spans="1:8" x14ac:dyDescent="0.3">
      <c r="A149" s="1">
        <v>4</v>
      </c>
      <c r="B149" t="s">
        <v>348</v>
      </c>
      <c r="C149" t="s">
        <v>3475</v>
      </c>
      <c r="D149" t="s">
        <v>3476</v>
      </c>
      <c r="E149" t="s">
        <v>3477</v>
      </c>
      <c r="F149" t="s">
        <v>3478</v>
      </c>
      <c r="G149" t="s">
        <v>3479</v>
      </c>
    </row>
    <row r="150" spans="1:8" x14ac:dyDescent="0.3">
      <c r="A150" s="1">
        <v>5</v>
      </c>
      <c r="B150" t="s">
        <v>354</v>
      </c>
      <c r="C150" t="s">
        <v>3475</v>
      </c>
      <c r="D150" t="s">
        <v>3480</v>
      </c>
      <c r="E150" t="s">
        <v>3481</v>
      </c>
      <c r="F150" t="s">
        <v>3482</v>
      </c>
      <c r="G150" t="s">
        <v>3483</v>
      </c>
    </row>
    <row r="151" spans="1:8" x14ac:dyDescent="0.3">
      <c r="A151" s="1">
        <v>6</v>
      </c>
      <c r="B151" t="s">
        <v>360</v>
      </c>
      <c r="C151" t="s">
        <v>331</v>
      </c>
      <c r="D151" t="s">
        <v>660</v>
      </c>
      <c r="E151" t="s">
        <v>3484</v>
      </c>
      <c r="F151" t="s">
        <v>3485</v>
      </c>
      <c r="G151" t="s">
        <v>2923</v>
      </c>
    </row>
    <row r="152" spans="1:8" x14ac:dyDescent="0.3">
      <c r="A152" s="1">
        <v>7</v>
      </c>
      <c r="B152" t="s">
        <v>366</v>
      </c>
      <c r="C152" t="s">
        <v>331</v>
      </c>
      <c r="D152" t="s">
        <v>3486</v>
      </c>
      <c r="E152" t="s">
        <v>3487</v>
      </c>
      <c r="F152" t="s">
        <v>3488</v>
      </c>
      <c r="G152" t="s">
        <v>3489</v>
      </c>
    </row>
    <row r="153" spans="1:8" x14ac:dyDescent="0.3">
      <c r="A153" s="1">
        <v>8</v>
      </c>
      <c r="B153" t="s">
        <v>371</v>
      </c>
      <c r="C153" t="s">
        <v>3490</v>
      </c>
      <c r="D153" t="s">
        <v>3491</v>
      </c>
      <c r="E153" t="s">
        <v>3492</v>
      </c>
      <c r="F153" t="s">
        <v>3493</v>
      </c>
      <c r="G153" t="s">
        <v>3494</v>
      </c>
    </row>
    <row r="154" spans="1:8" x14ac:dyDescent="0.3">
      <c r="A154" s="1">
        <v>9</v>
      </c>
      <c r="B154" t="s">
        <v>376</v>
      </c>
      <c r="C154" t="s">
        <v>331</v>
      </c>
      <c r="D154" t="s">
        <v>3495</v>
      </c>
      <c r="E154" t="s">
        <v>3496</v>
      </c>
      <c r="F154" t="s">
        <v>1907</v>
      </c>
      <c r="G154" t="s">
        <v>560</v>
      </c>
    </row>
    <row r="155" spans="1:8" x14ac:dyDescent="0.3">
      <c r="A155" s="1">
        <v>10</v>
      </c>
      <c r="B155" t="s">
        <v>381</v>
      </c>
      <c r="C155" t="s">
        <v>331</v>
      </c>
      <c r="D155" t="s">
        <v>331</v>
      </c>
      <c r="E155" t="s">
        <v>331</v>
      </c>
      <c r="F155" t="s">
        <v>331</v>
      </c>
      <c r="G155" t="s">
        <v>3497</v>
      </c>
    </row>
    <row r="157" spans="1:8" x14ac:dyDescent="0.3">
      <c r="B157" s="1" t="s">
        <v>383</v>
      </c>
      <c r="C157" s="1" t="s">
        <v>319</v>
      </c>
      <c r="D157" s="1" t="s">
        <v>320</v>
      </c>
      <c r="E157" s="1" t="s">
        <v>321</v>
      </c>
      <c r="F157" s="1" t="s">
        <v>322</v>
      </c>
      <c r="G157" s="1" t="s">
        <v>323</v>
      </c>
      <c r="H157" s="1" t="s">
        <v>324</v>
      </c>
    </row>
    <row r="158" spans="1:8" x14ac:dyDescent="0.3">
      <c r="A158" s="1">
        <v>0</v>
      </c>
      <c r="B158" t="s">
        <v>384</v>
      </c>
      <c r="C158" t="s">
        <v>3498</v>
      </c>
      <c r="D158" t="s">
        <v>3499</v>
      </c>
      <c r="E158" t="s">
        <v>3500</v>
      </c>
      <c r="F158" t="s">
        <v>3501</v>
      </c>
      <c r="G158" t="s">
        <v>3502</v>
      </c>
    </row>
    <row r="159" spans="1:8" x14ac:dyDescent="0.3">
      <c r="A159" s="1">
        <v>1</v>
      </c>
      <c r="B159" t="s">
        <v>390</v>
      </c>
      <c r="C159" t="s">
        <v>351</v>
      </c>
      <c r="D159" t="s">
        <v>331</v>
      </c>
      <c r="E159" t="s">
        <v>331</v>
      </c>
      <c r="F159" t="s">
        <v>331</v>
      </c>
      <c r="G159" t="s">
        <v>331</v>
      </c>
    </row>
    <row r="160" spans="1:8" x14ac:dyDescent="0.3">
      <c r="A160" s="1">
        <v>2</v>
      </c>
      <c r="B160" t="s">
        <v>396</v>
      </c>
      <c r="C160" t="s">
        <v>3503</v>
      </c>
      <c r="D160" t="s">
        <v>3499</v>
      </c>
      <c r="E160" t="s">
        <v>3500</v>
      </c>
      <c r="F160" t="s">
        <v>3501</v>
      </c>
      <c r="G160" t="s">
        <v>3502</v>
      </c>
    </row>
    <row r="161" spans="1:7" x14ac:dyDescent="0.3">
      <c r="A161" s="1">
        <v>3</v>
      </c>
      <c r="B161" t="s">
        <v>402</v>
      </c>
      <c r="C161" t="s">
        <v>331</v>
      </c>
      <c r="D161" t="s">
        <v>3504</v>
      </c>
      <c r="E161" t="s">
        <v>3505</v>
      </c>
      <c r="F161" t="s">
        <v>3506</v>
      </c>
      <c r="G161" t="s">
        <v>3507</v>
      </c>
    </row>
    <row r="162" spans="1:7" x14ac:dyDescent="0.3">
      <c r="A162" s="1">
        <v>4</v>
      </c>
      <c r="B162" t="s">
        <v>407</v>
      </c>
      <c r="C162" t="s">
        <v>331</v>
      </c>
      <c r="D162" t="s">
        <v>331</v>
      </c>
      <c r="E162" t="s">
        <v>331</v>
      </c>
      <c r="F162" t="s">
        <v>331</v>
      </c>
      <c r="G162" t="s">
        <v>331</v>
      </c>
    </row>
    <row r="163" spans="1:7" x14ac:dyDescent="0.3">
      <c r="A163" s="1">
        <v>5</v>
      </c>
      <c r="B163" t="s">
        <v>408</v>
      </c>
      <c r="C163" t="s">
        <v>3508</v>
      </c>
      <c r="D163" t="s">
        <v>3509</v>
      </c>
      <c r="E163" t="s">
        <v>3510</v>
      </c>
      <c r="F163" t="s">
        <v>3511</v>
      </c>
      <c r="G163" t="s">
        <v>3512</v>
      </c>
    </row>
    <row r="164" spans="1:7" x14ac:dyDescent="0.3">
      <c r="A164" s="1">
        <v>6</v>
      </c>
      <c r="B164" t="s">
        <v>411</v>
      </c>
      <c r="C164" t="s">
        <v>3513</v>
      </c>
      <c r="D164" t="s">
        <v>3514</v>
      </c>
      <c r="E164" t="s">
        <v>3515</v>
      </c>
      <c r="F164" t="s">
        <v>3516</v>
      </c>
      <c r="G164" t="s">
        <v>3517</v>
      </c>
    </row>
    <row r="165" spans="1:7" x14ac:dyDescent="0.3">
      <c r="A165" s="1">
        <v>7</v>
      </c>
      <c r="B165" t="s">
        <v>414</v>
      </c>
      <c r="C165" t="s">
        <v>3518</v>
      </c>
      <c r="D165" t="s">
        <v>3519</v>
      </c>
      <c r="E165" t="s">
        <v>3520</v>
      </c>
      <c r="F165" t="s">
        <v>3521</v>
      </c>
      <c r="G165" t="s">
        <v>409</v>
      </c>
    </row>
    <row r="166" spans="1:7" x14ac:dyDescent="0.3">
      <c r="A166" s="1">
        <v>8</v>
      </c>
      <c r="B166" t="s">
        <v>420</v>
      </c>
      <c r="C166" t="s">
        <v>331</v>
      </c>
      <c r="D166" t="s">
        <v>410</v>
      </c>
      <c r="E166" t="s">
        <v>3519</v>
      </c>
      <c r="F166" t="s">
        <v>3522</v>
      </c>
      <c r="G166" t="s">
        <v>410</v>
      </c>
    </row>
    <row r="167" spans="1:7" x14ac:dyDescent="0.3">
      <c r="A167" s="1">
        <v>9</v>
      </c>
      <c r="B167" t="s">
        <v>426</v>
      </c>
      <c r="C167" t="s">
        <v>331</v>
      </c>
      <c r="D167" t="s">
        <v>331</v>
      </c>
      <c r="E167" t="s">
        <v>331</v>
      </c>
      <c r="F167" t="s">
        <v>331</v>
      </c>
      <c r="G167" t="s">
        <v>331</v>
      </c>
    </row>
    <row r="168" spans="1:7" x14ac:dyDescent="0.3">
      <c r="A168" s="1">
        <v>10</v>
      </c>
      <c r="B168" t="s">
        <v>427</v>
      </c>
      <c r="C168" t="s">
        <v>3523</v>
      </c>
      <c r="D168" t="s">
        <v>3524</v>
      </c>
      <c r="E168" t="s">
        <v>3525</v>
      </c>
      <c r="F168" t="s">
        <v>3526</v>
      </c>
      <c r="G168" t="s">
        <v>3527</v>
      </c>
    </row>
    <row r="169" spans="1:7" x14ac:dyDescent="0.3">
      <c r="A169" s="1">
        <v>11</v>
      </c>
      <c r="B169" t="s">
        <v>433</v>
      </c>
      <c r="C169" t="s">
        <v>331</v>
      </c>
      <c r="D169" t="s">
        <v>3528</v>
      </c>
      <c r="E169" t="s">
        <v>3529</v>
      </c>
      <c r="F169" t="s">
        <v>3530</v>
      </c>
      <c r="G169" t="s">
        <v>3531</v>
      </c>
    </row>
    <row r="170" spans="1:7" x14ac:dyDescent="0.3">
      <c r="A170" s="1">
        <v>12</v>
      </c>
      <c r="B170" t="s">
        <v>438</v>
      </c>
      <c r="C170" t="s">
        <v>3532</v>
      </c>
      <c r="D170" t="s">
        <v>3533</v>
      </c>
      <c r="E170" t="s">
        <v>3534</v>
      </c>
      <c r="F170" t="s">
        <v>3534</v>
      </c>
      <c r="G170" t="s">
        <v>3535</v>
      </c>
    </row>
    <row r="171" spans="1:7" x14ac:dyDescent="0.3">
      <c r="A171" s="1">
        <v>13</v>
      </c>
      <c r="B171" t="s">
        <v>439</v>
      </c>
      <c r="C171" t="s">
        <v>3536</v>
      </c>
      <c r="D171" t="s">
        <v>3537</v>
      </c>
      <c r="E171" t="s">
        <v>3538</v>
      </c>
      <c r="F171" t="s">
        <v>3539</v>
      </c>
      <c r="G171" t="s">
        <v>3540</v>
      </c>
    </row>
    <row r="172" spans="1:7" x14ac:dyDescent="0.3">
      <c r="A172" s="1">
        <v>14</v>
      </c>
      <c r="B172" t="s">
        <v>440</v>
      </c>
      <c r="C172" t="s">
        <v>3541</v>
      </c>
      <c r="D172" t="s">
        <v>3542</v>
      </c>
      <c r="E172" t="s">
        <v>3543</v>
      </c>
      <c r="F172" t="s">
        <v>3544</v>
      </c>
      <c r="G172" t="s">
        <v>3545</v>
      </c>
    </row>
    <row r="173" spans="1:7" x14ac:dyDescent="0.3">
      <c r="A173" s="1">
        <v>15</v>
      </c>
      <c r="B173" t="s">
        <v>446</v>
      </c>
      <c r="C173" t="s">
        <v>331</v>
      </c>
      <c r="D173" t="s">
        <v>3546</v>
      </c>
      <c r="E173" t="s">
        <v>3547</v>
      </c>
      <c r="F173" t="s">
        <v>3548</v>
      </c>
      <c r="G173" t="s">
        <v>3549</v>
      </c>
    </row>
    <row r="174" spans="1:7" x14ac:dyDescent="0.3">
      <c r="A174" s="1">
        <v>16</v>
      </c>
      <c r="B174" t="s">
        <v>451</v>
      </c>
      <c r="C174" t="s">
        <v>331</v>
      </c>
      <c r="D174" t="s">
        <v>331</v>
      </c>
      <c r="E174" t="s">
        <v>331</v>
      </c>
      <c r="F174" t="s">
        <v>331</v>
      </c>
      <c r="G174" t="s">
        <v>3550</v>
      </c>
    </row>
    <row r="175" spans="1:7" x14ac:dyDescent="0.3">
      <c r="A175" s="1">
        <v>17</v>
      </c>
      <c r="B175" t="s">
        <v>453</v>
      </c>
      <c r="C175" t="s">
        <v>3551</v>
      </c>
      <c r="D175" t="s">
        <v>3552</v>
      </c>
      <c r="E175" t="s">
        <v>3553</v>
      </c>
      <c r="F175" t="s">
        <v>3554</v>
      </c>
      <c r="G175" t="s">
        <v>3555</v>
      </c>
    </row>
    <row r="176" spans="1:7" x14ac:dyDescent="0.3">
      <c r="A176" s="1">
        <v>18</v>
      </c>
      <c r="B176" t="s">
        <v>458</v>
      </c>
      <c r="C176" t="s">
        <v>660</v>
      </c>
      <c r="D176" t="s">
        <v>2401</v>
      </c>
      <c r="E176" t="s">
        <v>3556</v>
      </c>
      <c r="F176" t="s">
        <v>3556</v>
      </c>
      <c r="G176" t="s">
        <v>409</v>
      </c>
    </row>
    <row r="177" spans="1:7" x14ac:dyDescent="0.3">
      <c r="A177" s="1">
        <v>19</v>
      </c>
      <c r="B177" t="s">
        <v>463</v>
      </c>
      <c r="C177" t="s">
        <v>3557</v>
      </c>
      <c r="D177" t="s">
        <v>3558</v>
      </c>
      <c r="E177" t="s">
        <v>3522</v>
      </c>
      <c r="F177" t="s">
        <v>409</v>
      </c>
      <c r="G177" t="s">
        <v>3519</v>
      </c>
    </row>
    <row r="178" spans="1:7" x14ac:dyDescent="0.3">
      <c r="A178" s="1">
        <v>20</v>
      </c>
      <c r="B178" t="s">
        <v>469</v>
      </c>
      <c r="C178" t="s">
        <v>3559</v>
      </c>
      <c r="D178" t="s">
        <v>3560</v>
      </c>
      <c r="E178" t="s">
        <v>3184</v>
      </c>
      <c r="F178" t="s">
        <v>3554</v>
      </c>
      <c r="G178" t="s">
        <v>3561</v>
      </c>
    </row>
    <row r="179" spans="1:7" x14ac:dyDescent="0.3">
      <c r="A179" s="1">
        <v>21</v>
      </c>
      <c r="B179" t="s">
        <v>475</v>
      </c>
      <c r="C179" t="s">
        <v>331</v>
      </c>
      <c r="D179" t="s">
        <v>331</v>
      </c>
      <c r="E179" t="s">
        <v>331</v>
      </c>
      <c r="F179" t="s">
        <v>331</v>
      </c>
      <c r="G179" t="s">
        <v>331</v>
      </c>
    </row>
    <row r="180" spans="1:7" x14ac:dyDescent="0.3">
      <c r="A180" s="1">
        <v>22</v>
      </c>
      <c r="B180" t="s">
        <v>478</v>
      </c>
      <c r="C180" t="s">
        <v>331</v>
      </c>
      <c r="D180" t="s">
        <v>331</v>
      </c>
      <c r="E180" t="s">
        <v>331</v>
      </c>
      <c r="F180" t="s">
        <v>331</v>
      </c>
      <c r="G180" t="s">
        <v>331</v>
      </c>
    </row>
    <row r="181" spans="1:7" x14ac:dyDescent="0.3">
      <c r="A181" s="1">
        <v>23</v>
      </c>
      <c r="B181" t="s">
        <v>479</v>
      </c>
      <c r="C181" t="s">
        <v>331</v>
      </c>
      <c r="D181" t="s">
        <v>331</v>
      </c>
      <c r="E181" t="s">
        <v>331</v>
      </c>
      <c r="F181" t="s">
        <v>3562</v>
      </c>
      <c r="G181" t="s">
        <v>3563</v>
      </c>
    </row>
    <row r="182" spans="1:7" x14ac:dyDescent="0.3">
      <c r="A182" s="1">
        <v>24</v>
      </c>
      <c r="B182" t="s">
        <v>480</v>
      </c>
      <c r="C182" t="s">
        <v>331</v>
      </c>
      <c r="D182" t="s">
        <v>331</v>
      </c>
      <c r="E182" t="s">
        <v>3520</v>
      </c>
      <c r="F182" t="s">
        <v>3564</v>
      </c>
      <c r="G182" t="s">
        <v>3518</v>
      </c>
    </row>
    <row r="183" spans="1:7" x14ac:dyDescent="0.3">
      <c r="A183" s="1">
        <v>25</v>
      </c>
      <c r="B183" t="s">
        <v>481</v>
      </c>
      <c r="C183" t="s">
        <v>3565</v>
      </c>
      <c r="D183" t="s">
        <v>3566</v>
      </c>
      <c r="E183" t="s">
        <v>3567</v>
      </c>
      <c r="F183" t="s">
        <v>3568</v>
      </c>
      <c r="G183" t="s">
        <v>3569</v>
      </c>
    </row>
    <row r="184" spans="1:7" x14ac:dyDescent="0.3">
      <c r="A184" s="1">
        <v>26</v>
      </c>
      <c r="B184" t="s">
        <v>486</v>
      </c>
      <c r="C184" t="s">
        <v>331</v>
      </c>
      <c r="D184" t="s">
        <v>331</v>
      </c>
      <c r="E184" t="s">
        <v>331</v>
      </c>
      <c r="F184" t="s">
        <v>331</v>
      </c>
      <c r="G184" t="s">
        <v>331</v>
      </c>
    </row>
    <row r="185" spans="1:7" x14ac:dyDescent="0.3">
      <c r="A185" s="1">
        <v>27</v>
      </c>
      <c r="B185" t="s">
        <v>487</v>
      </c>
      <c r="C185" t="s">
        <v>3565</v>
      </c>
      <c r="D185" t="s">
        <v>3566</v>
      </c>
      <c r="E185" t="s">
        <v>3567</v>
      </c>
      <c r="F185" t="s">
        <v>3568</v>
      </c>
      <c r="G185" t="s">
        <v>3569</v>
      </c>
    </row>
    <row r="186" spans="1:7" x14ac:dyDescent="0.3">
      <c r="A186" s="1">
        <v>28</v>
      </c>
      <c r="B186" t="s">
        <v>488</v>
      </c>
      <c r="C186" t="s">
        <v>331</v>
      </c>
      <c r="D186" t="s">
        <v>3570</v>
      </c>
      <c r="E186" t="s">
        <v>3571</v>
      </c>
      <c r="F186" t="s">
        <v>3572</v>
      </c>
      <c r="G186" t="s">
        <v>3573</v>
      </c>
    </row>
    <row r="187" spans="1:7" x14ac:dyDescent="0.3">
      <c r="A187" s="1">
        <v>29</v>
      </c>
      <c r="B187" t="s">
        <v>493</v>
      </c>
      <c r="C187" t="s">
        <v>331</v>
      </c>
      <c r="D187" t="s">
        <v>331</v>
      </c>
      <c r="E187" t="s">
        <v>331</v>
      </c>
      <c r="F187" t="s">
        <v>331</v>
      </c>
      <c r="G187" t="s">
        <v>3574</v>
      </c>
    </row>
    <row r="188" spans="1:7" x14ac:dyDescent="0.3">
      <c r="A188" s="1">
        <v>30</v>
      </c>
      <c r="B188" t="s">
        <v>495</v>
      </c>
      <c r="C188" t="s">
        <v>331</v>
      </c>
      <c r="D188" t="s">
        <v>331</v>
      </c>
      <c r="E188" t="s">
        <v>331</v>
      </c>
      <c r="F188" t="s">
        <v>331</v>
      </c>
      <c r="G188" t="s">
        <v>331</v>
      </c>
    </row>
    <row r="189" spans="1:7" x14ac:dyDescent="0.3">
      <c r="A189" s="1">
        <v>31</v>
      </c>
      <c r="B189" t="s">
        <v>496</v>
      </c>
      <c r="C189" t="s">
        <v>331</v>
      </c>
      <c r="D189" t="s">
        <v>331</v>
      </c>
      <c r="E189" t="s">
        <v>331</v>
      </c>
      <c r="F189" t="s">
        <v>331</v>
      </c>
      <c r="G189" t="s">
        <v>331</v>
      </c>
    </row>
    <row r="190" spans="1:7" x14ac:dyDescent="0.3">
      <c r="A190" s="1">
        <v>32</v>
      </c>
      <c r="B190" t="s">
        <v>497</v>
      </c>
      <c r="C190" t="s">
        <v>331</v>
      </c>
      <c r="D190" t="s">
        <v>331</v>
      </c>
      <c r="E190" t="s">
        <v>331</v>
      </c>
      <c r="F190" t="s">
        <v>331</v>
      </c>
      <c r="G190" t="s">
        <v>331</v>
      </c>
    </row>
    <row r="191" spans="1:7" x14ac:dyDescent="0.3">
      <c r="A191" s="1">
        <v>33</v>
      </c>
      <c r="B191" t="s">
        <v>498</v>
      </c>
      <c r="C191" t="s">
        <v>331</v>
      </c>
      <c r="D191" t="s">
        <v>331</v>
      </c>
      <c r="E191" t="s">
        <v>331</v>
      </c>
      <c r="F191" t="s">
        <v>331</v>
      </c>
      <c r="G191" t="s">
        <v>331</v>
      </c>
    </row>
    <row r="192" spans="1:7" x14ac:dyDescent="0.3">
      <c r="A192" s="1">
        <v>34</v>
      </c>
      <c r="B192" t="s">
        <v>499</v>
      </c>
      <c r="C192" t="s">
        <v>3565</v>
      </c>
      <c r="D192" t="s">
        <v>3566</v>
      </c>
      <c r="E192" t="s">
        <v>3567</v>
      </c>
      <c r="F192" t="s">
        <v>3568</v>
      </c>
      <c r="G192" t="s">
        <v>3569</v>
      </c>
    </row>
    <row r="193" spans="1:8" x14ac:dyDescent="0.3">
      <c r="A193" s="1">
        <v>35</v>
      </c>
      <c r="B193" t="s">
        <v>500</v>
      </c>
      <c r="C193" t="s">
        <v>331</v>
      </c>
      <c r="D193" t="s">
        <v>3575</v>
      </c>
      <c r="E193" t="s">
        <v>483</v>
      </c>
      <c r="F193" t="s">
        <v>483</v>
      </c>
      <c r="G193" t="s">
        <v>483</v>
      </c>
    </row>
    <row r="194" spans="1:8" x14ac:dyDescent="0.3">
      <c r="A194" s="1">
        <v>36</v>
      </c>
      <c r="B194" t="s">
        <v>501</v>
      </c>
      <c r="C194" t="s">
        <v>3565</v>
      </c>
      <c r="D194" t="s">
        <v>3576</v>
      </c>
      <c r="E194" t="s">
        <v>3577</v>
      </c>
      <c r="F194" t="s">
        <v>3578</v>
      </c>
      <c r="G194" t="s">
        <v>3579</v>
      </c>
    </row>
    <row r="195" spans="1:8" x14ac:dyDescent="0.3">
      <c r="A195" s="1">
        <v>37</v>
      </c>
      <c r="B195" t="s">
        <v>502</v>
      </c>
      <c r="C195" t="s">
        <v>2141</v>
      </c>
      <c r="D195" t="s">
        <v>3580</v>
      </c>
      <c r="E195" t="s">
        <v>3581</v>
      </c>
      <c r="F195" t="s">
        <v>294</v>
      </c>
      <c r="G195" t="s">
        <v>1191</v>
      </c>
    </row>
    <row r="196" spans="1:8" x14ac:dyDescent="0.3">
      <c r="A196" s="1">
        <v>38</v>
      </c>
      <c r="B196" t="s">
        <v>508</v>
      </c>
      <c r="C196" t="s">
        <v>331</v>
      </c>
      <c r="D196" t="s">
        <v>3582</v>
      </c>
      <c r="E196" t="s">
        <v>3583</v>
      </c>
      <c r="F196" t="s">
        <v>3584</v>
      </c>
      <c r="G196" t="s">
        <v>3585</v>
      </c>
    </row>
    <row r="197" spans="1:8" x14ac:dyDescent="0.3">
      <c r="A197" s="1">
        <v>39</v>
      </c>
      <c r="B197" t="s">
        <v>513</v>
      </c>
      <c r="C197" t="s">
        <v>3586</v>
      </c>
      <c r="D197" t="s">
        <v>3587</v>
      </c>
      <c r="E197" t="s">
        <v>3588</v>
      </c>
      <c r="F197" t="s">
        <v>3589</v>
      </c>
      <c r="G197" t="s">
        <v>3590</v>
      </c>
    </row>
    <row r="198" spans="1:8" x14ac:dyDescent="0.3">
      <c r="A198" s="1">
        <v>40</v>
      </c>
      <c r="B198" t="s">
        <v>518</v>
      </c>
      <c r="C198" t="s">
        <v>2586</v>
      </c>
      <c r="D198" t="s">
        <v>3580</v>
      </c>
      <c r="E198" t="s">
        <v>3375</v>
      </c>
      <c r="F198" t="s">
        <v>294</v>
      </c>
      <c r="G198" t="s">
        <v>1191</v>
      </c>
    </row>
    <row r="199" spans="1:8" x14ac:dyDescent="0.3">
      <c r="A199" s="1">
        <v>41</v>
      </c>
      <c r="B199" t="s">
        <v>524</v>
      </c>
      <c r="C199" t="s">
        <v>331</v>
      </c>
      <c r="D199" t="s">
        <v>3591</v>
      </c>
      <c r="E199" t="s">
        <v>3592</v>
      </c>
      <c r="F199" t="s">
        <v>3593</v>
      </c>
      <c r="G199" t="s">
        <v>3585</v>
      </c>
    </row>
    <row r="200" spans="1:8" x14ac:dyDescent="0.3">
      <c r="A200" s="1">
        <v>42</v>
      </c>
      <c r="B200" t="s">
        <v>529</v>
      </c>
      <c r="C200" t="s">
        <v>3594</v>
      </c>
      <c r="D200" t="s">
        <v>3587</v>
      </c>
      <c r="E200" t="s">
        <v>3595</v>
      </c>
      <c r="F200" t="s">
        <v>3596</v>
      </c>
      <c r="G200" t="s">
        <v>3597</v>
      </c>
    </row>
    <row r="201" spans="1:8" x14ac:dyDescent="0.3">
      <c r="A201" s="1">
        <v>43</v>
      </c>
      <c r="B201" t="s">
        <v>134</v>
      </c>
      <c r="C201" t="s">
        <v>3598</v>
      </c>
      <c r="D201" t="s">
        <v>2950</v>
      </c>
      <c r="E201" t="s">
        <v>3599</v>
      </c>
      <c r="F201" t="s">
        <v>3600</v>
      </c>
      <c r="G201" t="s">
        <v>3601</v>
      </c>
    </row>
    <row r="202" spans="1:8" x14ac:dyDescent="0.3">
      <c r="A202" s="1">
        <v>44</v>
      </c>
      <c r="B202" t="s">
        <v>540</v>
      </c>
      <c r="C202" t="s">
        <v>331</v>
      </c>
      <c r="D202" t="s">
        <v>3602</v>
      </c>
      <c r="E202" t="s">
        <v>3603</v>
      </c>
      <c r="F202" t="s">
        <v>3604</v>
      </c>
      <c r="G202" t="s">
        <v>1604</v>
      </c>
    </row>
    <row r="203" spans="1:8" x14ac:dyDescent="0.3">
      <c r="A203" s="1">
        <v>45</v>
      </c>
      <c r="B203" t="s">
        <v>545</v>
      </c>
      <c r="C203" t="s">
        <v>331</v>
      </c>
      <c r="D203" t="s">
        <v>331</v>
      </c>
      <c r="E203" t="s">
        <v>331</v>
      </c>
      <c r="F203" t="s">
        <v>331</v>
      </c>
      <c r="G203" t="s">
        <v>3605</v>
      </c>
    </row>
    <row r="205" spans="1:8" x14ac:dyDescent="0.3">
      <c r="B205" s="1" t="s">
        <v>318</v>
      </c>
      <c r="C205" s="1" t="s">
        <v>319</v>
      </c>
      <c r="D205" s="1" t="s">
        <v>320</v>
      </c>
      <c r="E205" s="1" t="s">
        <v>321</v>
      </c>
      <c r="F205" s="1" t="s">
        <v>322</v>
      </c>
      <c r="G205" s="1" t="s">
        <v>323</v>
      </c>
      <c r="H205" s="1" t="s">
        <v>324</v>
      </c>
    </row>
    <row r="206" spans="1:8" x14ac:dyDescent="0.3">
      <c r="A206" s="1">
        <v>0</v>
      </c>
      <c r="B206" t="s">
        <v>547</v>
      </c>
      <c r="C206" t="s">
        <v>1872</v>
      </c>
      <c r="D206" t="s">
        <v>3606</v>
      </c>
      <c r="E206" t="s">
        <v>3607</v>
      </c>
      <c r="F206" t="s">
        <v>3608</v>
      </c>
      <c r="G206" t="s">
        <v>3609</v>
      </c>
    </row>
    <row r="207" spans="1:8" x14ac:dyDescent="0.3">
      <c r="A207" s="1">
        <v>1</v>
      </c>
      <c r="B207" t="s">
        <v>553</v>
      </c>
      <c r="C207" t="s">
        <v>3524</v>
      </c>
      <c r="D207" t="s">
        <v>3606</v>
      </c>
      <c r="E207" t="s">
        <v>3607</v>
      </c>
      <c r="F207" t="s">
        <v>3608</v>
      </c>
      <c r="G207" t="s">
        <v>3609</v>
      </c>
    </row>
    <row r="208" spans="1:8" x14ac:dyDescent="0.3">
      <c r="A208" s="1">
        <v>2</v>
      </c>
      <c r="B208" t="s">
        <v>555</v>
      </c>
      <c r="C208" t="s">
        <v>331</v>
      </c>
      <c r="D208" t="s">
        <v>331</v>
      </c>
      <c r="E208" t="s">
        <v>331</v>
      </c>
      <c r="F208" t="s">
        <v>331</v>
      </c>
      <c r="G208" t="s">
        <v>331</v>
      </c>
    </row>
    <row r="209" spans="1:7" x14ac:dyDescent="0.3">
      <c r="A209" s="1">
        <v>3</v>
      </c>
      <c r="B209" t="s">
        <v>557</v>
      </c>
      <c r="C209" t="s">
        <v>331</v>
      </c>
      <c r="D209" t="s">
        <v>3230</v>
      </c>
      <c r="E209" t="s">
        <v>3610</v>
      </c>
      <c r="F209" t="s">
        <v>3611</v>
      </c>
      <c r="G209" t="s">
        <v>3612</v>
      </c>
    </row>
    <row r="210" spans="1:7" x14ac:dyDescent="0.3">
      <c r="A210" s="1">
        <v>4</v>
      </c>
      <c r="B210" t="s">
        <v>562</v>
      </c>
      <c r="C210" t="s">
        <v>3613</v>
      </c>
      <c r="D210" t="s">
        <v>3614</v>
      </c>
      <c r="E210" t="s">
        <v>3615</v>
      </c>
      <c r="F210" t="s">
        <v>3616</v>
      </c>
      <c r="G210" t="s">
        <v>3617</v>
      </c>
    </row>
    <row r="211" spans="1:7" x14ac:dyDescent="0.3">
      <c r="A211" s="1">
        <v>5</v>
      </c>
      <c r="B211" t="s">
        <v>568</v>
      </c>
      <c r="C211" t="s">
        <v>3618</v>
      </c>
      <c r="D211" t="s">
        <v>3619</v>
      </c>
      <c r="E211" t="s">
        <v>2820</v>
      </c>
      <c r="F211" t="s">
        <v>3620</v>
      </c>
      <c r="G211" t="s">
        <v>3475</v>
      </c>
    </row>
    <row r="212" spans="1:7" x14ac:dyDescent="0.3">
      <c r="A212" s="1">
        <v>6</v>
      </c>
      <c r="B212" t="s">
        <v>574</v>
      </c>
      <c r="C212" t="s">
        <v>3618</v>
      </c>
      <c r="D212" t="s">
        <v>3619</v>
      </c>
      <c r="E212" t="s">
        <v>2820</v>
      </c>
      <c r="F212" t="s">
        <v>3620</v>
      </c>
      <c r="G212" t="s">
        <v>3475</v>
      </c>
    </row>
    <row r="213" spans="1:7" x14ac:dyDescent="0.3">
      <c r="A213" s="1">
        <v>7</v>
      </c>
      <c r="B213" t="s">
        <v>575</v>
      </c>
      <c r="C213" t="s">
        <v>3621</v>
      </c>
      <c r="D213" t="s">
        <v>3622</v>
      </c>
      <c r="E213" t="s">
        <v>3623</v>
      </c>
      <c r="F213" t="s">
        <v>3624</v>
      </c>
      <c r="G213" t="s">
        <v>3625</v>
      </c>
    </row>
    <row r="214" spans="1:7" x14ac:dyDescent="0.3">
      <c r="A214" s="1">
        <v>8</v>
      </c>
      <c r="B214" t="s">
        <v>581</v>
      </c>
      <c r="C214" t="s">
        <v>3626</v>
      </c>
      <c r="D214" t="s">
        <v>2110</v>
      </c>
      <c r="E214" t="s">
        <v>3627</v>
      </c>
      <c r="F214" t="s">
        <v>3084</v>
      </c>
      <c r="G214" t="s">
        <v>3628</v>
      </c>
    </row>
    <row r="215" spans="1:7" x14ac:dyDescent="0.3">
      <c r="A215" s="1">
        <v>9</v>
      </c>
      <c r="B215" t="s">
        <v>587</v>
      </c>
      <c r="C215" t="s">
        <v>331</v>
      </c>
      <c r="D215" t="s">
        <v>331</v>
      </c>
      <c r="E215" t="s">
        <v>331</v>
      </c>
      <c r="F215" t="s">
        <v>331</v>
      </c>
      <c r="G215" t="s">
        <v>331</v>
      </c>
    </row>
    <row r="216" spans="1:7" x14ac:dyDescent="0.3">
      <c r="A216" s="1">
        <v>10</v>
      </c>
      <c r="B216" t="s">
        <v>588</v>
      </c>
      <c r="C216" t="s">
        <v>331</v>
      </c>
      <c r="D216" t="s">
        <v>3629</v>
      </c>
      <c r="E216" t="s">
        <v>3630</v>
      </c>
      <c r="F216" t="s">
        <v>3631</v>
      </c>
      <c r="G216" t="s">
        <v>3632</v>
      </c>
    </row>
    <row r="217" spans="1:7" x14ac:dyDescent="0.3">
      <c r="A217" s="1">
        <v>11</v>
      </c>
      <c r="B217" t="s">
        <v>593</v>
      </c>
      <c r="C217" t="s">
        <v>3633</v>
      </c>
      <c r="D217" t="s">
        <v>3634</v>
      </c>
      <c r="E217" t="s">
        <v>3635</v>
      </c>
      <c r="F217" t="s">
        <v>3636</v>
      </c>
      <c r="G217" t="s">
        <v>3637</v>
      </c>
    </row>
    <row r="218" spans="1:7" x14ac:dyDescent="0.3">
      <c r="A218" s="1">
        <v>12</v>
      </c>
      <c r="B218" t="s">
        <v>599</v>
      </c>
      <c r="C218" t="s">
        <v>331</v>
      </c>
      <c r="D218" t="s">
        <v>331</v>
      </c>
      <c r="E218" t="s">
        <v>331</v>
      </c>
      <c r="F218" t="s">
        <v>331</v>
      </c>
      <c r="G218" t="s">
        <v>331</v>
      </c>
    </row>
    <row r="219" spans="1:7" x14ac:dyDescent="0.3">
      <c r="A219" s="1">
        <v>13</v>
      </c>
      <c r="B219" t="s">
        <v>605</v>
      </c>
      <c r="C219" t="s">
        <v>331</v>
      </c>
      <c r="D219" t="s">
        <v>331</v>
      </c>
      <c r="E219" t="s">
        <v>331</v>
      </c>
      <c r="F219" t="s">
        <v>331</v>
      </c>
      <c r="G219" t="s">
        <v>331</v>
      </c>
    </row>
    <row r="220" spans="1:7" x14ac:dyDescent="0.3">
      <c r="A220" s="1">
        <v>14</v>
      </c>
      <c r="B220" t="s">
        <v>611</v>
      </c>
      <c r="C220" t="s">
        <v>331</v>
      </c>
      <c r="D220" t="s">
        <v>331</v>
      </c>
      <c r="E220" t="s">
        <v>331</v>
      </c>
      <c r="F220" t="s">
        <v>331</v>
      </c>
      <c r="G220" t="s">
        <v>331</v>
      </c>
    </row>
    <row r="221" spans="1:7" x14ac:dyDescent="0.3">
      <c r="A221" s="1">
        <v>15</v>
      </c>
      <c r="B221" t="s">
        <v>617</v>
      </c>
      <c r="C221" t="s">
        <v>331</v>
      </c>
      <c r="D221" t="s">
        <v>331</v>
      </c>
      <c r="E221" t="s">
        <v>331</v>
      </c>
      <c r="F221" t="s">
        <v>331</v>
      </c>
      <c r="G221" t="s">
        <v>331</v>
      </c>
    </row>
    <row r="222" spans="1:7" x14ac:dyDescent="0.3">
      <c r="A222" s="1">
        <v>16</v>
      </c>
      <c r="B222" t="s">
        <v>623</v>
      </c>
      <c r="C222" t="s">
        <v>331</v>
      </c>
      <c r="D222" t="s">
        <v>331</v>
      </c>
      <c r="E222" t="s">
        <v>331</v>
      </c>
      <c r="F222" t="s">
        <v>331</v>
      </c>
      <c r="G222" t="s">
        <v>331</v>
      </c>
    </row>
    <row r="223" spans="1:7" x14ac:dyDescent="0.3">
      <c r="A223" s="1">
        <v>17</v>
      </c>
      <c r="B223" t="s">
        <v>624</v>
      </c>
      <c r="C223" t="s">
        <v>3638</v>
      </c>
      <c r="D223" t="s">
        <v>3639</v>
      </c>
      <c r="E223" t="s">
        <v>3640</v>
      </c>
      <c r="F223" t="s">
        <v>3641</v>
      </c>
      <c r="G223" t="s">
        <v>3642</v>
      </c>
    </row>
    <row r="224" spans="1:7" x14ac:dyDescent="0.3">
      <c r="A224" s="1">
        <v>18</v>
      </c>
      <c r="B224" t="s">
        <v>628</v>
      </c>
      <c r="C224" t="s">
        <v>3638</v>
      </c>
      <c r="D224" t="s">
        <v>3639</v>
      </c>
      <c r="E224" t="s">
        <v>3640</v>
      </c>
      <c r="F224" t="s">
        <v>3641</v>
      </c>
      <c r="G224" t="s">
        <v>3642</v>
      </c>
    </row>
    <row r="225" spans="1:8" x14ac:dyDescent="0.3">
      <c r="A225" s="1">
        <v>19</v>
      </c>
      <c r="B225" t="s">
        <v>629</v>
      </c>
      <c r="C225" t="s">
        <v>3643</v>
      </c>
      <c r="D225" t="s">
        <v>3644</v>
      </c>
      <c r="E225" t="s">
        <v>3645</v>
      </c>
      <c r="F225" t="s">
        <v>3646</v>
      </c>
      <c r="G225" t="s">
        <v>3647</v>
      </c>
    </row>
    <row r="227" spans="1:8" x14ac:dyDescent="0.3">
      <c r="B227" s="1" t="s">
        <v>383</v>
      </c>
      <c r="C227" s="1" t="s">
        <v>319</v>
      </c>
      <c r="D227" s="1" t="s">
        <v>320</v>
      </c>
      <c r="E227" s="1" t="s">
        <v>321</v>
      </c>
      <c r="F227" s="1" t="s">
        <v>322</v>
      </c>
      <c r="G227" s="1" t="s">
        <v>323</v>
      </c>
      <c r="H227" s="1" t="s">
        <v>324</v>
      </c>
    </row>
    <row r="228" spans="1:8" x14ac:dyDescent="0.3">
      <c r="A228" s="1">
        <v>0</v>
      </c>
      <c r="B228" t="s">
        <v>635</v>
      </c>
      <c r="C228" t="s">
        <v>1180</v>
      </c>
      <c r="D228" t="s">
        <v>3648</v>
      </c>
      <c r="E228" t="s">
        <v>3649</v>
      </c>
      <c r="F228" t="s">
        <v>3650</v>
      </c>
      <c r="G228" t="s">
        <v>3307</v>
      </c>
    </row>
    <row r="229" spans="1:8" x14ac:dyDescent="0.3">
      <c r="A229" s="1">
        <v>1</v>
      </c>
      <c r="B229" t="s">
        <v>640</v>
      </c>
      <c r="C229" t="s">
        <v>3651</v>
      </c>
      <c r="D229" t="s">
        <v>3652</v>
      </c>
      <c r="E229" t="s">
        <v>3653</v>
      </c>
      <c r="F229" t="s">
        <v>3654</v>
      </c>
      <c r="G229" t="s">
        <v>3655</v>
      </c>
    </row>
    <row r="230" spans="1:8" x14ac:dyDescent="0.3">
      <c r="A230" s="1">
        <v>2</v>
      </c>
      <c r="B230" t="s">
        <v>645</v>
      </c>
      <c r="C230" t="s">
        <v>331</v>
      </c>
      <c r="D230" t="s">
        <v>2310</v>
      </c>
      <c r="E230" t="s">
        <v>3656</v>
      </c>
      <c r="F230" t="s">
        <v>3656</v>
      </c>
      <c r="G230" t="s">
        <v>3657</v>
      </c>
    </row>
    <row r="231" spans="1:8" x14ac:dyDescent="0.3">
      <c r="A231" s="1">
        <v>3</v>
      </c>
      <c r="B231" t="s">
        <v>649</v>
      </c>
      <c r="C231" t="s">
        <v>331</v>
      </c>
      <c r="D231" t="s">
        <v>331</v>
      </c>
      <c r="E231" t="s">
        <v>331</v>
      </c>
      <c r="F231" t="s">
        <v>331</v>
      </c>
      <c r="G231" t="s">
        <v>331</v>
      </c>
    </row>
    <row r="232" spans="1:8" x14ac:dyDescent="0.3">
      <c r="A232" s="1">
        <v>4</v>
      </c>
      <c r="B232" t="s">
        <v>655</v>
      </c>
      <c r="C232" t="s">
        <v>3658</v>
      </c>
      <c r="D232" t="s">
        <v>3659</v>
      </c>
      <c r="E232" t="s">
        <v>3660</v>
      </c>
      <c r="F232" t="s">
        <v>3661</v>
      </c>
      <c r="G232" t="s">
        <v>3662</v>
      </c>
    </row>
    <row r="233" spans="1:8" x14ac:dyDescent="0.3">
      <c r="A233" s="1">
        <v>5</v>
      </c>
      <c r="B233" t="s">
        <v>656</v>
      </c>
      <c r="C233" t="s">
        <v>3663</v>
      </c>
      <c r="D233" t="s">
        <v>3664</v>
      </c>
      <c r="E233" t="s">
        <v>2946</v>
      </c>
      <c r="F233" t="s">
        <v>1614</v>
      </c>
      <c r="G233" t="s">
        <v>3665</v>
      </c>
    </row>
    <row r="234" spans="1:8" x14ac:dyDescent="0.3">
      <c r="A234" s="1">
        <v>6</v>
      </c>
      <c r="B234" t="s">
        <v>657</v>
      </c>
      <c r="C234" t="s">
        <v>3666</v>
      </c>
      <c r="D234" t="s">
        <v>3667</v>
      </c>
      <c r="E234" t="s">
        <v>48</v>
      </c>
      <c r="F234" t="s">
        <v>22</v>
      </c>
      <c r="G234" t="s">
        <v>52</v>
      </c>
    </row>
    <row r="235" spans="1:8" x14ac:dyDescent="0.3">
      <c r="A235" s="1">
        <v>7</v>
      </c>
      <c r="B235" t="s">
        <v>663</v>
      </c>
      <c r="C235" t="s">
        <v>3668</v>
      </c>
      <c r="D235" t="s">
        <v>3669</v>
      </c>
      <c r="E235" t="s">
        <v>483</v>
      </c>
      <c r="F235" t="s">
        <v>1129</v>
      </c>
      <c r="G235" t="s">
        <v>1544</v>
      </c>
    </row>
    <row r="236" spans="1:8" x14ac:dyDescent="0.3">
      <c r="A236" s="1">
        <v>8</v>
      </c>
      <c r="B236" t="s">
        <v>664</v>
      </c>
      <c r="C236" t="s">
        <v>3668</v>
      </c>
      <c r="D236" t="s">
        <v>3669</v>
      </c>
      <c r="E236" t="s">
        <v>483</v>
      </c>
      <c r="F236" t="s">
        <v>1129</v>
      </c>
      <c r="G236" t="s">
        <v>1544</v>
      </c>
    </row>
    <row r="237" spans="1:8" x14ac:dyDescent="0.3">
      <c r="A237" s="1">
        <v>9</v>
      </c>
      <c r="B237" t="s">
        <v>665</v>
      </c>
      <c r="C237" t="s">
        <v>331</v>
      </c>
      <c r="D237" t="s">
        <v>331</v>
      </c>
      <c r="E237" t="s">
        <v>331</v>
      </c>
      <c r="F237" t="s">
        <v>331</v>
      </c>
      <c r="G237" t="s">
        <v>331</v>
      </c>
    </row>
    <row r="238" spans="1:8" x14ac:dyDescent="0.3">
      <c r="A238" s="1">
        <v>10</v>
      </c>
      <c r="B238" t="s">
        <v>666</v>
      </c>
      <c r="C238" t="s">
        <v>3670</v>
      </c>
      <c r="D238" t="s">
        <v>3671</v>
      </c>
      <c r="E238" t="s">
        <v>3672</v>
      </c>
      <c r="F238" t="s">
        <v>3673</v>
      </c>
      <c r="G238" t="s">
        <v>3674</v>
      </c>
    </row>
    <row r="239" spans="1:8" x14ac:dyDescent="0.3">
      <c r="A239" s="1">
        <v>11</v>
      </c>
      <c r="B239" t="s">
        <v>672</v>
      </c>
      <c r="C239" t="s">
        <v>660</v>
      </c>
      <c r="D239" t="s">
        <v>3675</v>
      </c>
      <c r="E239" t="s">
        <v>3676</v>
      </c>
      <c r="F239" t="s">
        <v>3677</v>
      </c>
      <c r="G239" t="s">
        <v>3678</v>
      </c>
    </row>
    <row r="240" spans="1:8" x14ac:dyDescent="0.3">
      <c r="A240" s="1">
        <v>12</v>
      </c>
      <c r="B240" t="s">
        <v>676</v>
      </c>
      <c r="C240" t="s">
        <v>3679</v>
      </c>
      <c r="D240" t="s">
        <v>3680</v>
      </c>
      <c r="E240" t="s">
        <v>3681</v>
      </c>
      <c r="F240" t="s">
        <v>3682</v>
      </c>
      <c r="G240" t="s">
        <v>3683</v>
      </c>
    </row>
    <row r="241" spans="1:8" x14ac:dyDescent="0.3">
      <c r="A241" s="1">
        <v>13</v>
      </c>
      <c r="B241" t="s">
        <v>680</v>
      </c>
      <c r="C241" t="s">
        <v>3684</v>
      </c>
      <c r="D241" t="s">
        <v>3685</v>
      </c>
      <c r="E241" t="s">
        <v>1288</v>
      </c>
      <c r="F241" t="s">
        <v>3686</v>
      </c>
      <c r="G241" t="s">
        <v>3687</v>
      </c>
    </row>
    <row r="242" spans="1:8" x14ac:dyDescent="0.3">
      <c r="A242" s="1">
        <v>14</v>
      </c>
      <c r="B242" t="s">
        <v>686</v>
      </c>
      <c r="C242" t="s">
        <v>3688</v>
      </c>
      <c r="D242" t="s">
        <v>3689</v>
      </c>
      <c r="E242" t="s">
        <v>3544</v>
      </c>
      <c r="F242" t="s">
        <v>3690</v>
      </c>
      <c r="G242" t="s">
        <v>3691</v>
      </c>
    </row>
    <row r="243" spans="1:8" x14ac:dyDescent="0.3">
      <c r="A243" s="1">
        <v>15</v>
      </c>
      <c r="B243" t="s">
        <v>687</v>
      </c>
      <c r="C243" t="s">
        <v>3692</v>
      </c>
      <c r="D243" t="s">
        <v>3139</v>
      </c>
      <c r="E243" t="s">
        <v>3693</v>
      </c>
      <c r="F243" t="s">
        <v>3694</v>
      </c>
      <c r="G243" t="s">
        <v>3695</v>
      </c>
    </row>
    <row r="244" spans="1:8" x14ac:dyDescent="0.3">
      <c r="A244" s="1">
        <v>16</v>
      </c>
      <c r="B244" t="s">
        <v>693</v>
      </c>
      <c r="C244" t="s">
        <v>331</v>
      </c>
      <c r="D244" t="s">
        <v>3696</v>
      </c>
      <c r="E244" t="s">
        <v>3697</v>
      </c>
      <c r="F244" t="s">
        <v>3698</v>
      </c>
      <c r="G244" t="s">
        <v>3699</v>
      </c>
    </row>
    <row r="246" spans="1:8" x14ac:dyDescent="0.3">
      <c r="B246" s="1" t="s">
        <v>383</v>
      </c>
      <c r="C246" s="1" t="s">
        <v>319</v>
      </c>
      <c r="D246" s="1" t="s">
        <v>320</v>
      </c>
      <c r="E246" s="1" t="s">
        <v>321</v>
      </c>
      <c r="F246" s="1" t="s">
        <v>322</v>
      </c>
      <c r="G246" s="1" t="s">
        <v>323</v>
      </c>
      <c r="H246" s="1" t="s">
        <v>324</v>
      </c>
    </row>
    <row r="247" spans="1:8" x14ac:dyDescent="0.3">
      <c r="A247" s="1">
        <v>0</v>
      </c>
      <c r="B247" t="s">
        <v>698</v>
      </c>
      <c r="C247" t="s">
        <v>441</v>
      </c>
      <c r="D247" t="s">
        <v>3700</v>
      </c>
      <c r="E247" t="s">
        <v>3700</v>
      </c>
      <c r="F247" t="s">
        <v>3700</v>
      </c>
      <c r="G247" t="s">
        <v>3701</v>
      </c>
    </row>
    <row r="248" spans="1:8" x14ac:dyDescent="0.3">
      <c r="A248" s="1">
        <v>1</v>
      </c>
      <c r="B248" t="s">
        <v>699</v>
      </c>
      <c r="C248" t="s">
        <v>331</v>
      </c>
      <c r="D248" t="s">
        <v>331</v>
      </c>
      <c r="E248" t="s">
        <v>331</v>
      </c>
      <c r="F248" t="s">
        <v>331</v>
      </c>
      <c r="G248" t="s">
        <v>331</v>
      </c>
    </row>
    <row r="249" spans="1:8" x14ac:dyDescent="0.3">
      <c r="A249" s="1">
        <v>2</v>
      </c>
      <c r="B249" t="s">
        <v>700</v>
      </c>
      <c r="C249" t="s">
        <v>441</v>
      </c>
      <c r="D249" t="s">
        <v>3700</v>
      </c>
      <c r="E249" t="s">
        <v>3700</v>
      </c>
      <c r="F249" t="s">
        <v>3700</v>
      </c>
      <c r="G249" t="s">
        <v>3701</v>
      </c>
    </row>
    <row r="250" spans="1:8" x14ac:dyDescent="0.3">
      <c r="A250" s="1">
        <v>3</v>
      </c>
      <c r="B250" t="s">
        <v>701</v>
      </c>
      <c r="C250" t="s">
        <v>3702</v>
      </c>
      <c r="D250" t="s">
        <v>3703</v>
      </c>
      <c r="E250" t="s">
        <v>2656</v>
      </c>
      <c r="F250" t="s">
        <v>2792</v>
      </c>
      <c r="G250" t="s">
        <v>3704</v>
      </c>
    </row>
    <row r="251" spans="1:8" x14ac:dyDescent="0.3">
      <c r="A251" s="1">
        <v>4</v>
      </c>
      <c r="B251" t="s">
        <v>706</v>
      </c>
      <c r="C251" t="s">
        <v>331</v>
      </c>
      <c r="D251" t="s">
        <v>3705</v>
      </c>
      <c r="E251" t="s">
        <v>3706</v>
      </c>
      <c r="F251" t="s">
        <v>3707</v>
      </c>
      <c r="G251" t="s">
        <v>3708</v>
      </c>
    </row>
    <row r="252" spans="1:8" x14ac:dyDescent="0.3">
      <c r="A252" s="1">
        <v>5</v>
      </c>
      <c r="B252" t="s">
        <v>711</v>
      </c>
      <c r="C252" t="s">
        <v>331</v>
      </c>
      <c r="D252" t="s">
        <v>331</v>
      </c>
      <c r="E252" t="s">
        <v>331</v>
      </c>
      <c r="F252" t="s">
        <v>331</v>
      </c>
      <c r="G252" t="s">
        <v>331</v>
      </c>
    </row>
    <row r="253" spans="1:8" x14ac:dyDescent="0.3">
      <c r="A253" s="1">
        <v>6</v>
      </c>
      <c r="B253" t="s">
        <v>712</v>
      </c>
      <c r="C253" t="s">
        <v>1931</v>
      </c>
      <c r="D253" t="s">
        <v>3709</v>
      </c>
      <c r="E253" t="s">
        <v>3710</v>
      </c>
      <c r="F253" t="s">
        <v>3711</v>
      </c>
      <c r="G253" t="s">
        <v>3712</v>
      </c>
    </row>
    <row r="254" spans="1:8" x14ac:dyDescent="0.3">
      <c r="A254" s="1">
        <v>7</v>
      </c>
      <c r="B254" t="s">
        <v>718</v>
      </c>
      <c r="C254" t="s">
        <v>331</v>
      </c>
      <c r="D254" t="s">
        <v>331</v>
      </c>
      <c r="E254" t="s">
        <v>331</v>
      </c>
      <c r="F254" t="s">
        <v>331</v>
      </c>
      <c r="G254" t="s">
        <v>331</v>
      </c>
    </row>
    <row r="255" spans="1:8" x14ac:dyDescent="0.3">
      <c r="A255" s="1">
        <v>8</v>
      </c>
      <c r="B255" t="s">
        <v>719</v>
      </c>
      <c r="C255" t="s">
        <v>3679</v>
      </c>
      <c r="D255" t="s">
        <v>3713</v>
      </c>
      <c r="E255" t="s">
        <v>3714</v>
      </c>
      <c r="F255" t="s">
        <v>3577</v>
      </c>
      <c r="G255" t="s">
        <v>3715</v>
      </c>
    </row>
    <row r="256" spans="1:8" x14ac:dyDescent="0.3">
      <c r="A256" s="1">
        <v>9</v>
      </c>
      <c r="B256" t="s">
        <v>720</v>
      </c>
      <c r="C256" t="s">
        <v>3716</v>
      </c>
      <c r="D256" t="s">
        <v>3717</v>
      </c>
      <c r="E256" t="s">
        <v>3718</v>
      </c>
      <c r="F256" t="s">
        <v>3719</v>
      </c>
      <c r="G256" t="s">
        <v>3720</v>
      </c>
    </row>
    <row r="257" spans="1:7" x14ac:dyDescent="0.3">
      <c r="A257" s="1">
        <v>10</v>
      </c>
      <c r="B257" t="s">
        <v>721</v>
      </c>
      <c r="C257" t="s">
        <v>3721</v>
      </c>
      <c r="D257" t="s">
        <v>3722</v>
      </c>
      <c r="E257" t="s">
        <v>3723</v>
      </c>
      <c r="F257" t="s">
        <v>3724</v>
      </c>
      <c r="G257" t="s">
        <v>3725</v>
      </c>
    </row>
    <row r="258" spans="1:7" x14ac:dyDescent="0.3">
      <c r="A258" s="1">
        <v>11</v>
      </c>
      <c r="B258" t="s">
        <v>726</v>
      </c>
      <c r="C258" t="s">
        <v>3726</v>
      </c>
      <c r="D258" t="s">
        <v>3727</v>
      </c>
      <c r="E258" t="s">
        <v>3663</v>
      </c>
      <c r="F258" t="s">
        <v>48</v>
      </c>
      <c r="G258" t="s">
        <v>1799</v>
      </c>
    </row>
    <row r="259" spans="1:7" x14ac:dyDescent="0.3">
      <c r="A259" s="1">
        <v>12</v>
      </c>
      <c r="B259" t="s">
        <v>732</v>
      </c>
      <c r="C259" t="s">
        <v>3726</v>
      </c>
      <c r="D259" t="s">
        <v>3727</v>
      </c>
      <c r="E259" t="s">
        <v>3663</v>
      </c>
      <c r="F259" t="s">
        <v>48</v>
      </c>
      <c r="G259" t="s">
        <v>1799</v>
      </c>
    </row>
    <row r="260" spans="1:7" x14ac:dyDescent="0.3">
      <c r="A260" s="1">
        <v>13</v>
      </c>
      <c r="B260" t="s">
        <v>733</v>
      </c>
      <c r="C260" t="s">
        <v>3726</v>
      </c>
      <c r="D260" t="s">
        <v>3727</v>
      </c>
      <c r="E260" t="s">
        <v>3663</v>
      </c>
      <c r="F260" t="s">
        <v>48</v>
      </c>
      <c r="G260" t="s">
        <v>1799</v>
      </c>
    </row>
    <row r="261" spans="1:7" x14ac:dyDescent="0.3">
      <c r="A261" s="1">
        <v>14</v>
      </c>
      <c r="B261" t="s">
        <v>734</v>
      </c>
      <c r="C261" t="s">
        <v>331</v>
      </c>
      <c r="D261" t="s">
        <v>331</v>
      </c>
      <c r="E261" t="s">
        <v>331</v>
      </c>
      <c r="F261" t="s">
        <v>331</v>
      </c>
      <c r="G261" t="s">
        <v>331</v>
      </c>
    </row>
    <row r="262" spans="1:7" x14ac:dyDescent="0.3">
      <c r="A262" s="1">
        <v>15</v>
      </c>
      <c r="B262" t="s">
        <v>735</v>
      </c>
      <c r="C262" t="s">
        <v>331</v>
      </c>
      <c r="D262" t="s">
        <v>331</v>
      </c>
      <c r="E262" t="s">
        <v>331</v>
      </c>
      <c r="F262" t="s">
        <v>331</v>
      </c>
      <c r="G262" t="s">
        <v>331</v>
      </c>
    </row>
    <row r="263" spans="1:7" x14ac:dyDescent="0.3">
      <c r="A263" s="1">
        <v>16</v>
      </c>
      <c r="B263" t="s">
        <v>736</v>
      </c>
      <c r="C263" t="s">
        <v>331</v>
      </c>
      <c r="D263" t="s">
        <v>331</v>
      </c>
      <c r="E263" t="s">
        <v>331</v>
      </c>
      <c r="F263" t="s">
        <v>331</v>
      </c>
      <c r="G263" t="s">
        <v>331</v>
      </c>
    </row>
    <row r="264" spans="1:7" x14ac:dyDescent="0.3">
      <c r="A264" s="1">
        <v>17</v>
      </c>
      <c r="B264" t="s">
        <v>737</v>
      </c>
      <c r="C264" t="s">
        <v>3728</v>
      </c>
      <c r="D264" t="s">
        <v>3729</v>
      </c>
      <c r="E264" t="s">
        <v>3730</v>
      </c>
      <c r="F264" t="s">
        <v>3731</v>
      </c>
      <c r="G264" t="s">
        <v>3732</v>
      </c>
    </row>
    <row r="265" spans="1:7" x14ac:dyDescent="0.3">
      <c r="A265" s="1">
        <v>18</v>
      </c>
      <c r="B265" t="s">
        <v>743</v>
      </c>
      <c r="C265" t="s">
        <v>3728</v>
      </c>
      <c r="D265" t="s">
        <v>3729</v>
      </c>
      <c r="E265" t="s">
        <v>3730</v>
      </c>
      <c r="F265" t="s">
        <v>3731</v>
      </c>
      <c r="G265" t="s">
        <v>3732</v>
      </c>
    </row>
    <row r="266" spans="1:7" x14ac:dyDescent="0.3">
      <c r="A266" s="1">
        <v>19</v>
      </c>
      <c r="B266" t="s">
        <v>744</v>
      </c>
      <c r="C266" t="s">
        <v>331</v>
      </c>
      <c r="D266" t="s">
        <v>331</v>
      </c>
      <c r="E266" t="s">
        <v>331</v>
      </c>
      <c r="F266" t="s">
        <v>331</v>
      </c>
      <c r="G266" t="s">
        <v>331</v>
      </c>
    </row>
    <row r="267" spans="1:7" x14ac:dyDescent="0.3">
      <c r="A267" s="1">
        <v>20</v>
      </c>
      <c r="B267" t="s">
        <v>750</v>
      </c>
      <c r="C267" t="s">
        <v>3733</v>
      </c>
      <c r="D267" t="s">
        <v>3734</v>
      </c>
      <c r="E267" t="s">
        <v>3735</v>
      </c>
      <c r="F267" t="s">
        <v>3736</v>
      </c>
      <c r="G267" t="s">
        <v>3737</v>
      </c>
    </row>
    <row r="268" spans="1:7" x14ac:dyDescent="0.3">
      <c r="A268" s="1">
        <v>21</v>
      </c>
      <c r="B268" t="s">
        <v>756</v>
      </c>
      <c r="C268" t="s">
        <v>3738</v>
      </c>
      <c r="D268" t="s">
        <v>2369</v>
      </c>
      <c r="E268" t="s">
        <v>2066</v>
      </c>
      <c r="F268" t="s">
        <v>3739</v>
      </c>
      <c r="G268" t="s">
        <v>2387</v>
      </c>
    </row>
    <row r="269" spans="1:7" x14ac:dyDescent="0.3">
      <c r="A269" s="1">
        <v>22</v>
      </c>
      <c r="B269" t="s">
        <v>760</v>
      </c>
      <c r="C269" t="s">
        <v>3740</v>
      </c>
      <c r="D269" t="s">
        <v>3741</v>
      </c>
      <c r="E269" t="s">
        <v>3742</v>
      </c>
      <c r="F269" t="s">
        <v>3743</v>
      </c>
      <c r="G269" t="s">
        <v>3744</v>
      </c>
    </row>
    <row r="270" spans="1:7" x14ac:dyDescent="0.3">
      <c r="A270" s="1">
        <v>23</v>
      </c>
      <c r="B270" t="s">
        <v>761</v>
      </c>
      <c r="C270" t="s">
        <v>1531</v>
      </c>
      <c r="D270" t="s">
        <v>3745</v>
      </c>
      <c r="E270" t="s">
        <v>3746</v>
      </c>
      <c r="F270" t="s">
        <v>2844</v>
      </c>
      <c r="G270" t="s">
        <v>2904</v>
      </c>
    </row>
    <row r="271" spans="1:7" x14ac:dyDescent="0.3">
      <c r="A271" s="1">
        <v>24</v>
      </c>
      <c r="B271" t="s">
        <v>767</v>
      </c>
      <c r="C271" t="s">
        <v>331</v>
      </c>
      <c r="D271" t="s">
        <v>331</v>
      </c>
      <c r="E271" t="s">
        <v>331</v>
      </c>
      <c r="F271" t="s">
        <v>331</v>
      </c>
      <c r="G271" t="s">
        <v>331</v>
      </c>
    </row>
    <row r="272" spans="1:7" x14ac:dyDescent="0.3">
      <c r="A272" s="1">
        <v>25</v>
      </c>
      <c r="B272" t="s">
        <v>768</v>
      </c>
      <c r="C272" t="s">
        <v>3747</v>
      </c>
      <c r="D272" t="s">
        <v>3748</v>
      </c>
      <c r="E272" t="s">
        <v>3749</v>
      </c>
      <c r="F272" t="s">
        <v>3750</v>
      </c>
      <c r="G272" t="s">
        <v>3751</v>
      </c>
    </row>
    <row r="273" spans="1:7" x14ac:dyDescent="0.3">
      <c r="A273" s="1">
        <v>26</v>
      </c>
      <c r="B273" t="s">
        <v>774</v>
      </c>
      <c r="C273" t="s">
        <v>331</v>
      </c>
      <c r="D273" t="s">
        <v>331</v>
      </c>
      <c r="E273" t="s">
        <v>331</v>
      </c>
      <c r="F273" t="s">
        <v>331</v>
      </c>
      <c r="G273" t="s">
        <v>331</v>
      </c>
    </row>
    <row r="274" spans="1:7" x14ac:dyDescent="0.3">
      <c r="A274" s="1">
        <v>27</v>
      </c>
      <c r="B274" t="s">
        <v>775</v>
      </c>
      <c r="C274" t="s">
        <v>331</v>
      </c>
      <c r="D274" t="s">
        <v>331</v>
      </c>
      <c r="E274" t="s">
        <v>331</v>
      </c>
      <c r="F274" t="s">
        <v>331</v>
      </c>
      <c r="G274" t="s">
        <v>331</v>
      </c>
    </row>
    <row r="275" spans="1:7" x14ac:dyDescent="0.3">
      <c r="A275" s="1">
        <v>28</v>
      </c>
      <c r="B275" t="s">
        <v>776</v>
      </c>
      <c r="C275" t="s">
        <v>331</v>
      </c>
      <c r="D275" t="s">
        <v>331</v>
      </c>
      <c r="E275" t="s">
        <v>331</v>
      </c>
      <c r="F275" t="s">
        <v>331</v>
      </c>
      <c r="G275" t="s">
        <v>331</v>
      </c>
    </row>
    <row r="276" spans="1:7" x14ac:dyDescent="0.3">
      <c r="A276" s="1">
        <v>29</v>
      </c>
      <c r="B276" t="s">
        <v>777</v>
      </c>
      <c r="C276" t="s">
        <v>3752</v>
      </c>
      <c r="D276" t="s">
        <v>2826</v>
      </c>
      <c r="E276" t="s">
        <v>3753</v>
      </c>
      <c r="F276" t="s">
        <v>3424</v>
      </c>
      <c r="G276" t="s">
        <v>1857</v>
      </c>
    </row>
    <row r="277" spans="1:7" x14ac:dyDescent="0.3">
      <c r="A277" s="1">
        <v>30</v>
      </c>
      <c r="B277" t="s">
        <v>783</v>
      </c>
      <c r="C277" t="s">
        <v>3519</v>
      </c>
      <c r="D277" t="s">
        <v>3519</v>
      </c>
      <c r="E277" t="s">
        <v>3519</v>
      </c>
      <c r="F277" t="s">
        <v>3519</v>
      </c>
      <c r="G277" t="s">
        <v>3519</v>
      </c>
    </row>
    <row r="278" spans="1:7" x14ac:dyDescent="0.3">
      <c r="A278" s="1">
        <v>31</v>
      </c>
      <c r="B278" t="s">
        <v>789</v>
      </c>
      <c r="C278" t="s">
        <v>3754</v>
      </c>
      <c r="D278" t="s">
        <v>3755</v>
      </c>
      <c r="E278" t="s">
        <v>3756</v>
      </c>
      <c r="F278" t="s">
        <v>3757</v>
      </c>
      <c r="G278" t="s">
        <v>3758</v>
      </c>
    </row>
    <row r="279" spans="1:7" x14ac:dyDescent="0.3">
      <c r="A279" s="1">
        <v>32</v>
      </c>
      <c r="B279" t="s">
        <v>795</v>
      </c>
      <c r="C279" t="s">
        <v>331</v>
      </c>
      <c r="D279" t="s">
        <v>331</v>
      </c>
      <c r="E279" t="s">
        <v>331</v>
      </c>
      <c r="F279" t="s">
        <v>331</v>
      </c>
      <c r="G279" t="s">
        <v>331</v>
      </c>
    </row>
    <row r="280" spans="1:7" x14ac:dyDescent="0.3">
      <c r="A280" s="1">
        <v>33</v>
      </c>
      <c r="B280" t="s">
        <v>796</v>
      </c>
      <c r="C280" t="s">
        <v>331</v>
      </c>
      <c r="D280" t="s">
        <v>331</v>
      </c>
      <c r="E280" t="s">
        <v>331</v>
      </c>
      <c r="F280" t="s">
        <v>331</v>
      </c>
      <c r="G280" t="s">
        <v>331</v>
      </c>
    </row>
    <row r="281" spans="1:7" x14ac:dyDescent="0.3">
      <c r="A281" s="1">
        <v>34</v>
      </c>
      <c r="B281" t="s">
        <v>802</v>
      </c>
      <c r="C281" t="s">
        <v>331</v>
      </c>
      <c r="D281" t="s">
        <v>331</v>
      </c>
      <c r="E281" t="s">
        <v>331</v>
      </c>
      <c r="F281" t="s">
        <v>331</v>
      </c>
      <c r="G281" t="s">
        <v>331</v>
      </c>
    </row>
    <row r="282" spans="1:7" x14ac:dyDescent="0.3">
      <c r="A282" s="1">
        <v>35</v>
      </c>
      <c r="B282" t="s">
        <v>803</v>
      </c>
      <c r="C282" t="s">
        <v>331</v>
      </c>
      <c r="D282" t="s">
        <v>331</v>
      </c>
      <c r="E282" t="s">
        <v>331</v>
      </c>
      <c r="F282" t="s">
        <v>331</v>
      </c>
      <c r="G282" t="s">
        <v>331</v>
      </c>
    </row>
    <row r="283" spans="1:7" x14ac:dyDescent="0.3">
      <c r="A283" s="1">
        <v>36</v>
      </c>
      <c r="B283" t="s">
        <v>804</v>
      </c>
      <c r="C283" t="s">
        <v>3759</v>
      </c>
      <c r="D283" t="s">
        <v>3760</v>
      </c>
      <c r="E283" t="s">
        <v>3761</v>
      </c>
      <c r="F283" t="s">
        <v>3762</v>
      </c>
      <c r="G283" t="s">
        <v>3763</v>
      </c>
    </row>
    <row r="284" spans="1:7" x14ac:dyDescent="0.3">
      <c r="A284" s="1">
        <v>37</v>
      </c>
      <c r="B284" t="s">
        <v>808</v>
      </c>
      <c r="C284" t="s">
        <v>3764</v>
      </c>
      <c r="D284" t="s">
        <v>3765</v>
      </c>
      <c r="E284" t="s">
        <v>3766</v>
      </c>
      <c r="F284" t="s">
        <v>3767</v>
      </c>
      <c r="G284" t="s">
        <v>3768</v>
      </c>
    </row>
    <row r="285" spans="1:7" x14ac:dyDescent="0.3">
      <c r="A285" s="1">
        <v>38</v>
      </c>
      <c r="B285" t="s">
        <v>814</v>
      </c>
      <c r="C285" t="s">
        <v>3752</v>
      </c>
      <c r="D285" t="s">
        <v>2826</v>
      </c>
      <c r="E285" t="s">
        <v>3753</v>
      </c>
      <c r="F285" t="s">
        <v>3424</v>
      </c>
      <c r="G285" t="s">
        <v>1857</v>
      </c>
    </row>
    <row r="286" spans="1:7" x14ac:dyDescent="0.3">
      <c r="A286" s="1">
        <v>39</v>
      </c>
      <c r="B286" t="s">
        <v>815</v>
      </c>
      <c r="C286" t="s">
        <v>3764</v>
      </c>
      <c r="D286" t="s">
        <v>3765</v>
      </c>
      <c r="E286" t="s">
        <v>3766</v>
      </c>
      <c r="F286" t="s">
        <v>3767</v>
      </c>
      <c r="G286" t="s">
        <v>3768</v>
      </c>
    </row>
    <row r="287" spans="1:7" x14ac:dyDescent="0.3">
      <c r="A287" s="1">
        <v>40</v>
      </c>
      <c r="B287" t="s">
        <v>816</v>
      </c>
      <c r="C287" t="s">
        <v>331</v>
      </c>
      <c r="D287" t="s">
        <v>331</v>
      </c>
      <c r="E287" t="s">
        <v>3769</v>
      </c>
      <c r="F287" t="s">
        <v>331</v>
      </c>
      <c r="G287" t="s">
        <v>331</v>
      </c>
    </row>
    <row r="288" spans="1:7" x14ac:dyDescent="0.3">
      <c r="A288" s="1">
        <v>41</v>
      </c>
      <c r="B288" t="s">
        <v>817</v>
      </c>
      <c r="C288" t="s">
        <v>3752</v>
      </c>
      <c r="D288" t="s">
        <v>2826</v>
      </c>
      <c r="E288" t="s">
        <v>3753</v>
      </c>
      <c r="F288" t="s">
        <v>3424</v>
      </c>
      <c r="G288" t="s">
        <v>1857</v>
      </c>
    </row>
    <row r="289" spans="1:8" x14ac:dyDescent="0.3">
      <c r="A289" s="1">
        <v>42</v>
      </c>
      <c r="B289" t="s">
        <v>818</v>
      </c>
      <c r="C289" t="s">
        <v>3692</v>
      </c>
      <c r="D289" t="s">
        <v>3139</v>
      </c>
      <c r="E289" t="s">
        <v>3693</v>
      </c>
      <c r="F289" t="s">
        <v>3694</v>
      </c>
      <c r="G289" t="s">
        <v>3695</v>
      </c>
    </row>
    <row r="291" spans="1:8" x14ac:dyDescent="0.3">
      <c r="B291" s="1" t="s">
        <v>318</v>
      </c>
      <c r="C291" s="1" t="s">
        <v>319</v>
      </c>
      <c r="D291" s="1" t="s">
        <v>320</v>
      </c>
      <c r="E291" s="1" t="s">
        <v>321</v>
      </c>
      <c r="F291" s="1" t="s">
        <v>322</v>
      </c>
      <c r="G291" s="1" t="s">
        <v>323</v>
      </c>
      <c r="H291" s="1" t="s">
        <v>324</v>
      </c>
    </row>
    <row r="292" spans="1:8" x14ac:dyDescent="0.3">
      <c r="A292" s="1">
        <v>0</v>
      </c>
      <c r="B292" t="s">
        <v>819</v>
      </c>
      <c r="C292" t="s">
        <v>3565</v>
      </c>
      <c r="D292" t="s">
        <v>3566</v>
      </c>
      <c r="E292" t="s">
        <v>3578</v>
      </c>
      <c r="F292" t="s">
        <v>3770</v>
      </c>
      <c r="G292" t="s">
        <v>3771</v>
      </c>
    </row>
    <row r="293" spans="1:8" x14ac:dyDescent="0.3">
      <c r="A293" s="1">
        <v>1</v>
      </c>
      <c r="B293" t="s">
        <v>488</v>
      </c>
      <c r="C293" t="s">
        <v>331</v>
      </c>
      <c r="D293" t="s">
        <v>3570</v>
      </c>
      <c r="E293" t="s">
        <v>3772</v>
      </c>
      <c r="F293" t="s">
        <v>3773</v>
      </c>
      <c r="G293" t="s">
        <v>3774</v>
      </c>
    </row>
    <row r="294" spans="1:8" x14ac:dyDescent="0.3">
      <c r="A294" s="1">
        <v>2</v>
      </c>
      <c r="B294" t="s">
        <v>820</v>
      </c>
      <c r="C294" t="s">
        <v>3475</v>
      </c>
      <c r="D294" t="s">
        <v>3476</v>
      </c>
      <c r="E294" t="s">
        <v>3477</v>
      </c>
      <c r="F294" t="s">
        <v>3478</v>
      </c>
      <c r="G294" t="s">
        <v>3479</v>
      </c>
    </row>
    <row r="295" spans="1:8" x14ac:dyDescent="0.3">
      <c r="A295" s="1">
        <v>3</v>
      </c>
      <c r="B295" t="s">
        <v>821</v>
      </c>
      <c r="C295" t="s">
        <v>3475</v>
      </c>
      <c r="D295" t="s">
        <v>3480</v>
      </c>
      <c r="E295" t="s">
        <v>3481</v>
      </c>
      <c r="F295" t="s">
        <v>3482</v>
      </c>
      <c r="G295" t="s">
        <v>3483</v>
      </c>
    </row>
    <row r="296" spans="1:8" x14ac:dyDescent="0.3">
      <c r="A296" s="1">
        <v>4</v>
      </c>
      <c r="B296" t="s">
        <v>822</v>
      </c>
      <c r="C296" t="s">
        <v>331</v>
      </c>
      <c r="D296" t="s">
        <v>660</v>
      </c>
      <c r="E296" t="s">
        <v>3484</v>
      </c>
      <c r="F296" t="s">
        <v>3485</v>
      </c>
      <c r="G296" t="s">
        <v>2923</v>
      </c>
    </row>
    <row r="297" spans="1:8" x14ac:dyDescent="0.3">
      <c r="A297" s="1">
        <v>5</v>
      </c>
      <c r="B297" t="s">
        <v>823</v>
      </c>
      <c r="C297" t="s">
        <v>3775</v>
      </c>
      <c r="D297" t="s">
        <v>3560</v>
      </c>
      <c r="E297" t="s">
        <v>3184</v>
      </c>
      <c r="F297" t="s">
        <v>3554</v>
      </c>
      <c r="G297" t="s">
        <v>3561</v>
      </c>
    </row>
    <row r="298" spans="1:8" x14ac:dyDescent="0.3">
      <c r="A298" s="1">
        <v>6</v>
      </c>
      <c r="B298" t="s">
        <v>737</v>
      </c>
      <c r="C298" t="s">
        <v>3775</v>
      </c>
      <c r="D298" t="s">
        <v>3560</v>
      </c>
      <c r="E298" t="s">
        <v>3184</v>
      </c>
      <c r="F298" t="s">
        <v>3554</v>
      </c>
      <c r="G298" t="s">
        <v>3561</v>
      </c>
    </row>
    <row r="299" spans="1:8" x14ac:dyDescent="0.3">
      <c r="A299" s="1">
        <v>7</v>
      </c>
      <c r="B299" t="s">
        <v>828</v>
      </c>
      <c r="C299" t="s">
        <v>331</v>
      </c>
      <c r="D299" t="s">
        <v>331</v>
      </c>
      <c r="E299" t="s">
        <v>331</v>
      </c>
      <c r="F299" t="s">
        <v>331</v>
      </c>
      <c r="G299" t="s">
        <v>331</v>
      </c>
    </row>
    <row r="300" spans="1:8" x14ac:dyDescent="0.3">
      <c r="A300" s="1">
        <v>8</v>
      </c>
      <c r="B300" t="s">
        <v>829</v>
      </c>
      <c r="C300" t="s">
        <v>2860</v>
      </c>
      <c r="D300" t="s">
        <v>3776</v>
      </c>
      <c r="E300" t="s">
        <v>3777</v>
      </c>
      <c r="F300" t="s">
        <v>3778</v>
      </c>
      <c r="G300" t="s">
        <v>3779</v>
      </c>
    </row>
    <row r="301" spans="1:8" x14ac:dyDescent="0.3">
      <c r="A301" s="1">
        <v>9</v>
      </c>
      <c r="B301" t="s">
        <v>835</v>
      </c>
      <c r="C301" t="s">
        <v>3780</v>
      </c>
      <c r="D301" t="s">
        <v>3781</v>
      </c>
      <c r="E301" t="s">
        <v>3782</v>
      </c>
      <c r="F301" t="s">
        <v>3783</v>
      </c>
      <c r="G301" t="s">
        <v>3784</v>
      </c>
    </row>
    <row r="302" spans="1:8" x14ac:dyDescent="0.3">
      <c r="A302" s="1">
        <v>10</v>
      </c>
      <c r="B302" t="s">
        <v>841</v>
      </c>
      <c r="C302" t="s">
        <v>331</v>
      </c>
      <c r="D302" t="s">
        <v>331</v>
      </c>
      <c r="E302" t="s">
        <v>331</v>
      </c>
      <c r="F302" t="s">
        <v>331</v>
      </c>
      <c r="G302" t="s">
        <v>331</v>
      </c>
    </row>
    <row r="303" spans="1:8" x14ac:dyDescent="0.3">
      <c r="A303" s="1">
        <v>11</v>
      </c>
      <c r="B303" t="s">
        <v>842</v>
      </c>
      <c r="C303" t="s">
        <v>3785</v>
      </c>
      <c r="D303" t="s">
        <v>3786</v>
      </c>
      <c r="E303" t="s">
        <v>3787</v>
      </c>
      <c r="F303" t="s">
        <v>3788</v>
      </c>
      <c r="G303" t="s">
        <v>3789</v>
      </c>
    </row>
    <row r="304" spans="1:8" x14ac:dyDescent="0.3">
      <c r="A304" s="1">
        <v>12</v>
      </c>
      <c r="B304" t="s">
        <v>848</v>
      </c>
      <c r="C304" t="s">
        <v>3790</v>
      </c>
      <c r="D304" t="s">
        <v>3791</v>
      </c>
      <c r="E304" t="s">
        <v>3792</v>
      </c>
      <c r="F304" t="s">
        <v>3793</v>
      </c>
      <c r="G304" t="s">
        <v>3794</v>
      </c>
    </row>
    <row r="305" spans="1:8" x14ac:dyDescent="0.3">
      <c r="A305" s="1">
        <v>13</v>
      </c>
      <c r="B305" t="s">
        <v>701</v>
      </c>
      <c r="C305" t="s">
        <v>3557</v>
      </c>
      <c r="D305" t="s">
        <v>409</v>
      </c>
      <c r="E305" t="s">
        <v>3795</v>
      </c>
      <c r="F305" t="s">
        <v>3796</v>
      </c>
      <c r="G305" t="s">
        <v>3797</v>
      </c>
    </row>
    <row r="306" spans="1:8" x14ac:dyDescent="0.3">
      <c r="A306" s="1">
        <v>14</v>
      </c>
      <c r="B306" t="s">
        <v>859</v>
      </c>
      <c r="C306" t="s">
        <v>3798</v>
      </c>
      <c r="D306" t="s">
        <v>3799</v>
      </c>
      <c r="E306" t="s">
        <v>3800</v>
      </c>
      <c r="F306" t="s">
        <v>3801</v>
      </c>
      <c r="G306" t="s">
        <v>3802</v>
      </c>
    </row>
    <row r="307" spans="1:8" x14ac:dyDescent="0.3">
      <c r="A307" s="1">
        <v>15</v>
      </c>
      <c r="B307" t="s">
        <v>865</v>
      </c>
      <c r="C307" t="s">
        <v>3803</v>
      </c>
      <c r="D307" t="s">
        <v>3804</v>
      </c>
      <c r="E307" t="s">
        <v>3805</v>
      </c>
      <c r="F307" t="s">
        <v>3806</v>
      </c>
      <c r="G307" t="s">
        <v>3807</v>
      </c>
    </row>
    <row r="308" spans="1:8" x14ac:dyDescent="0.3">
      <c r="A308" s="1">
        <v>16</v>
      </c>
      <c r="B308" t="s">
        <v>869</v>
      </c>
      <c r="C308" t="s">
        <v>331</v>
      </c>
      <c r="D308" t="s">
        <v>3808</v>
      </c>
      <c r="E308" t="s">
        <v>3809</v>
      </c>
      <c r="F308" t="s">
        <v>3810</v>
      </c>
      <c r="G308" t="s">
        <v>3811</v>
      </c>
    </row>
    <row r="309" spans="1:8" x14ac:dyDescent="0.3">
      <c r="A309" s="1">
        <v>17</v>
      </c>
      <c r="B309" t="s">
        <v>874</v>
      </c>
      <c r="C309" t="s">
        <v>3812</v>
      </c>
      <c r="D309" t="s">
        <v>3813</v>
      </c>
      <c r="E309" t="s">
        <v>3814</v>
      </c>
      <c r="F309" t="s">
        <v>3815</v>
      </c>
      <c r="G309" t="s">
        <v>3816</v>
      </c>
    </row>
    <row r="311" spans="1:8" x14ac:dyDescent="0.3">
      <c r="B311" s="1" t="s">
        <v>383</v>
      </c>
      <c r="C311" s="1" t="s">
        <v>319</v>
      </c>
      <c r="D311" s="1" t="s">
        <v>320</v>
      </c>
      <c r="E311" s="1" t="s">
        <v>321</v>
      </c>
      <c r="F311" s="1" t="s">
        <v>322</v>
      </c>
      <c r="G311" s="1" t="s">
        <v>323</v>
      </c>
      <c r="H311" s="1" t="s">
        <v>324</v>
      </c>
    </row>
    <row r="312" spans="1:8" x14ac:dyDescent="0.3">
      <c r="A312" s="1">
        <v>0</v>
      </c>
      <c r="B312" t="s">
        <v>880</v>
      </c>
      <c r="C312" t="s">
        <v>3817</v>
      </c>
      <c r="D312" t="s">
        <v>3818</v>
      </c>
      <c r="E312" t="s">
        <v>3819</v>
      </c>
      <c r="F312" t="s">
        <v>3820</v>
      </c>
      <c r="G312" t="s">
        <v>3821</v>
      </c>
    </row>
    <row r="313" spans="1:8" x14ac:dyDescent="0.3">
      <c r="A313" s="1">
        <v>1</v>
      </c>
      <c r="B313" t="s">
        <v>886</v>
      </c>
      <c r="C313" t="s">
        <v>3817</v>
      </c>
      <c r="D313" t="s">
        <v>3818</v>
      </c>
      <c r="E313" t="s">
        <v>3819</v>
      </c>
      <c r="F313" t="s">
        <v>3820</v>
      </c>
      <c r="G313" t="s">
        <v>3821</v>
      </c>
    </row>
    <row r="314" spans="1:8" x14ac:dyDescent="0.3">
      <c r="A314" s="1">
        <v>2</v>
      </c>
      <c r="B314" t="s">
        <v>892</v>
      </c>
      <c r="C314" t="s">
        <v>331</v>
      </c>
      <c r="D314" t="s">
        <v>331</v>
      </c>
      <c r="E314" t="s">
        <v>331</v>
      </c>
      <c r="F314" t="s">
        <v>331</v>
      </c>
      <c r="G314" t="s">
        <v>331</v>
      </c>
    </row>
    <row r="315" spans="1:8" x14ac:dyDescent="0.3">
      <c r="A315" s="1">
        <v>3</v>
      </c>
      <c r="B315" t="s">
        <v>898</v>
      </c>
      <c r="C315" t="s">
        <v>331</v>
      </c>
      <c r="D315" t="s">
        <v>3822</v>
      </c>
      <c r="E315" t="s">
        <v>3823</v>
      </c>
      <c r="F315" t="s">
        <v>3824</v>
      </c>
      <c r="G315" t="s">
        <v>3825</v>
      </c>
    </row>
    <row r="316" spans="1:8" x14ac:dyDescent="0.3">
      <c r="A316" s="1">
        <v>4</v>
      </c>
      <c r="B316" t="s">
        <v>903</v>
      </c>
      <c r="C316" t="s">
        <v>3826</v>
      </c>
      <c r="D316" t="s">
        <v>3827</v>
      </c>
      <c r="E316" t="s">
        <v>3828</v>
      </c>
      <c r="F316" t="s">
        <v>3829</v>
      </c>
      <c r="G316" t="s">
        <v>3830</v>
      </c>
    </row>
    <row r="317" spans="1:8" x14ac:dyDescent="0.3">
      <c r="A317" s="1">
        <v>5</v>
      </c>
      <c r="B317" t="s">
        <v>909</v>
      </c>
      <c r="C317" t="s">
        <v>331</v>
      </c>
      <c r="D317" t="s">
        <v>3831</v>
      </c>
      <c r="E317" t="s">
        <v>3832</v>
      </c>
      <c r="F317" t="s">
        <v>331</v>
      </c>
      <c r="G317" t="s">
        <v>3833</v>
      </c>
    </row>
    <row r="318" spans="1:8" x14ac:dyDescent="0.3">
      <c r="A318" s="1">
        <v>6</v>
      </c>
      <c r="B318" t="s">
        <v>913</v>
      </c>
      <c r="C318" t="s">
        <v>331</v>
      </c>
      <c r="D318" t="s">
        <v>331</v>
      </c>
      <c r="E318" t="s">
        <v>331</v>
      </c>
      <c r="F318" t="s">
        <v>331</v>
      </c>
      <c r="G318" t="s">
        <v>331</v>
      </c>
    </row>
    <row r="319" spans="1:8" x14ac:dyDescent="0.3">
      <c r="A319" s="1">
        <v>7</v>
      </c>
      <c r="B319" t="s">
        <v>916</v>
      </c>
      <c r="C319" t="s">
        <v>331</v>
      </c>
      <c r="D319" t="s">
        <v>331</v>
      </c>
      <c r="E319" t="s">
        <v>331</v>
      </c>
      <c r="F319" t="s">
        <v>3834</v>
      </c>
      <c r="G319" t="s">
        <v>3835</v>
      </c>
    </row>
    <row r="320" spans="1:8" x14ac:dyDescent="0.3">
      <c r="A320" s="1">
        <v>8</v>
      </c>
      <c r="B320" t="s">
        <v>917</v>
      </c>
      <c r="C320" t="s">
        <v>331</v>
      </c>
      <c r="D320" t="s">
        <v>331</v>
      </c>
      <c r="E320" t="s">
        <v>331</v>
      </c>
      <c r="F320" t="s">
        <v>3834</v>
      </c>
      <c r="G320" t="s">
        <v>3835</v>
      </c>
    </row>
    <row r="321" spans="1:8" x14ac:dyDescent="0.3">
      <c r="A321" s="1">
        <v>9</v>
      </c>
      <c r="B321" t="s">
        <v>918</v>
      </c>
      <c r="C321" t="s">
        <v>331</v>
      </c>
      <c r="D321" t="s">
        <v>331</v>
      </c>
      <c r="E321" t="s">
        <v>331</v>
      </c>
      <c r="F321" t="s">
        <v>331</v>
      </c>
      <c r="G321" t="s">
        <v>331</v>
      </c>
    </row>
    <row r="322" spans="1:8" x14ac:dyDescent="0.3">
      <c r="A322" s="1">
        <v>10</v>
      </c>
      <c r="B322" t="s">
        <v>919</v>
      </c>
      <c r="C322" t="s">
        <v>3836</v>
      </c>
      <c r="D322" t="s">
        <v>331</v>
      </c>
      <c r="E322" t="s">
        <v>331</v>
      </c>
      <c r="F322" t="s">
        <v>331</v>
      </c>
      <c r="G322" t="s">
        <v>331</v>
      </c>
    </row>
    <row r="323" spans="1:8" x14ac:dyDescent="0.3">
      <c r="A323" s="1">
        <v>11</v>
      </c>
      <c r="B323" t="s">
        <v>920</v>
      </c>
      <c r="C323" t="s">
        <v>3837</v>
      </c>
      <c r="D323" t="s">
        <v>2955</v>
      </c>
      <c r="E323" t="s">
        <v>3838</v>
      </c>
      <c r="F323" t="s">
        <v>409</v>
      </c>
      <c r="G323" t="s">
        <v>1320</v>
      </c>
    </row>
    <row r="324" spans="1:8" x14ac:dyDescent="0.3">
      <c r="A324" s="1">
        <v>12</v>
      </c>
      <c r="B324" t="s">
        <v>922</v>
      </c>
      <c r="C324" t="s">
        <v>3839</v>
      </c>
      <c r="D324" t="s">
        <v>3840</v>
      </c>
      <c r="E324" t="s">
        <v>3841</v>
      </c>
      <c r="F324" t="s">
        <v>3842</v>
      </c>
      <c r="G324" t="s">
        <v>3843</v>
      </c>
    </row>
    <row r="325" spans="1:8" x14ac:dyDescent="0.3">
      <c r="A325" s="1">
        <v>13</v>
      </c>
      <c r="B325" t="s">
        <v>928</v>
      </c>
      <c r="C325" t="s">
        <v>331</v>
      </c>
      <c r="D325" t="s">
        <v>3844</v>
      </c>
      <c r="E325" t="s">
        <v>3845</v>
      </c>
      <c r="F325" t="s">
        <v>3846</v>
      </c>
      <c r="G325" t="s">
        <v>3847</v>
      </c>
    </row>
    <row r="326" spans="1:8" x14ac:dyDescent="0.3">
      <c r="A326" s="1">
        <v>14</v>
      </c>
      <c r="B326" t="s">
        <v>933</v>
      </c>
      <c r="C326" t="s">
        <v>3848</v>
      </c>
      <c r="D326" t="s">
        <v>3849</v>
      </c>
      <c r="E326" t="s">
        <v>3850</v>
      </c>
      <c r="F326" t="s">
        <v>3851</v>
      </c>
      <c r="G326" t="s">
        <v>3852</v>
      </c>
    </row>
    <row r="328" spans="1:8" x14ac:dyDescent="0.3">
      <c r="B328" s="1" t="s">
        <v>383</v>
      </c>
      <c r="C328" s="1" t="s">
        <v>319</v>
      </c>
      <c r="D328" s="1" t="s">
        <v>320</v>
      </c>
      <c r="E328" s="1" t="s">
        <v>321</v>
      </c>
      <c r="F328" s="1" t="s">
        <v>322</v>
      </c>
      <c r="G328" s="1" t="s">
        <v>323</v>
      </c>
      <c r="H328" s="1" t="s">
        <v>324</v>
      </c>
    </row>
    <row r="329" spans="1:8" x14ac:dyDescent="0.3">
      <c r="A329" s="1">
        <v>0</v>
      </c>
      <c r="B329" t="s">
        <v>939</v>
      </c>
      <c r="C329" t="s">
        <v>331</v>
      </c>
      <c r="D329" t="s">
        <v>3853</v>
      </c>
      <c r="E329" t="s">
        <v>3854</v>
      </c>
      <c r="F329" t="s">
        <v>3854</v>
      </c>
      <c r="G329" t="s">
        <v>3854</v>
      </c>
    </row>
    <row r="330" spans="1:8" x14ac:dyDescent="0.3">
      <c r="A330" s="1">
        <v>1</v>
      </c>
      <c r="B330" t="s">
        <v>945</v>
      </c>
      <c r="C330" t="s">
        <v>331</v>
      </c>
      <c r="D330" t="s">
        <v>331</v>
      </c>
      <c r="E330" t="s">
        <v>331</v>
      </c>
      <c r="F330" t="s">
        <v>331</v>
      </c>
      <c r="G330" t="s">
        <v>331</v>
      </c>
    </row>
    <row r="331" spans="1:8" x14ac:dyDescent="0.3">
      <c r="A331" s="1">
        <v>2</v>
      </c>
      <c r="B331" t="s">
        <v>500</v>
      </c>
      <c r="C331" t="s">
        <v>331</v>
      </c>
      <c r="D331" t="s">
        <v>3853</v>
      </c>
      <c r="E331" t="s">
        <v>3854</v>
      </c>
      <c r="F331" t="s">
        <v>3854</v>
      </c>
      <c r="G331" t="s">
        <v>3854</v>
      </c>
    </row>
    <row r="332" spans="1:8" x14ac:dyDescent="0.3">
      <c r="A332" s="1">
        <v>3</v>
      </c>
      <c r="B332" t="s">
        <v>946</v>
      </c>
      <c r="C332" t="s">
        <v>2643</v>
      </c>
      <c r="D332" t="s">
        <v>3855</v>
      </c>
      <c r="E332" t="s">
        <v>3856</v>
      </c>
      <c r="F332" t="s">
        <v>3857</v>
      </c>
      <c r="G332" t="s">
        <v>3858</v>
      </c>
    </row>
    <row r="333" spans="1:8" x14ac:dyDescent="0.3">
      <c r="A333" s="1">
        <v>4</v>
      </c>
      <c r="B333" t="s">
        <v>952</v>
      </c>
      <c r="C333" t="s">
        <v>331</v>
      </c>
      <c r="D333" t="s">
        <v>331</v>
      </c>
      <c r="E333" t="s">
        <v>3859</v>
      </c>
      <c r="F333" t="s">
        <v>3860</v>
      </c>
      <c r="G333" t="s">
        <v>3861</v>
      </c>
    </row>
    <row r="334" spans="1:8" x14ac:dyDescent="0.3">
      <c r="A334" s="1">
        <v>5</v>
      </c>
      <c r="B334" t="s">
        <v>956</v>
      </c>
      <c r="C334" t="s">
        <v>2643</v>
      </c>
      <c r="D334" t="s">
        <v>3855</v>
      </c>
      <c r="E334" t="s">
        <v>3862</v>
      </c>
      <c r="F334" t="s">
        <v>3863</v>
      </c>
      <c r="G334" t="s">
        <v>2691</v>
      </c>
    </row>
    <row r="335" spans="1:8" x14ac:dyDescent="0.3">
      <c r="A335" s="1">
        <v>6</v>
      </c>
      <c r="B335" t="s">
        <v>960</v>
      </c>
      <c r="C335" t="s">
        <v>331</v>
      </c>
      <c r="D335" t="s">
        <v>331</v>
      </c>
      <c r="E335" t="s">
        <v>331</v>
      </c>
      <c r="F335" t="s">
        <v>331</v>
      </c>
      <c r="G335" t="s">
        <v>331</v>
      </c>
    </row>
    <row r="336" spans="1:8" x14ac:dyDescent="0.3">
      <c r="A336" s="1">
        <v>7</v>
      </c>
      <c r="B336" t="s">
        <v>961</v>
      </c>
      <c r="C336" t="s">
        <v>2643</v>
      </c>
      <c r="D336" t="s">
        <v>3855</v>
      </c>
      <c r="E336" t="s">
        <v>3862</v>
      </c>
      <c r="F336" t="s">
        <v>3863</v>
      </c>
      <c r="G336" t="s">
        <v>2691</v>
      </c>
    </row>
    <row r="337" spans="1:7" x14ac:dyDescent="0.3">
      <c r="A337" s="1">
        <v>8</v>
      </c>
      <c r="B337" t="s">
        <v>962</v>
      </c>
      <c r="C337" t="s">
        <v>1833</v>
      </c>
      <c r="D337" t="s">
        <v>3864</v>
      </c>
      <c r="E337" t="s">
        <v>3834</v>
      </c>
      <c r="F337" t="s">
        <v>3865</v>
      </c>
      <c r="G337" t="s">
        <v>3866</v>
      </c>
    </row>
    <row r="338" spans="1:7" x14ac:dyDescent="0.3">
      <c r="A338" s="1">
        <v>9</v>
      </c>
      <c r="B338" t="s">
        <v>968</v>
      </c>
      <c r="C338" t="s">
        <v>331</v>
      </c>
      <c r="D338" t="s">
        <v>331</v>
      </c>
      <c r="E338" t="s">
        <v>331</v>
      </c>
      <c r="F338" t="s">
        <v>331</v>
      </c>
      <c r="G338" t="s">
        <v>331</v>
      </c>
    </row>
    <row r="339" spans="1:7" x14ac:dyDescent="0.3">
      <c r="A339" s="1">
        <v>10</v>
      </c>
      <c r="B339" t="s">
        <v>969</v>
      </c>
      <c r="C339" t="s">
        <v>1833</v>
      </c>
      <c r="D339" t="s">
        <v>3864</v>
      </c>
      <c r="E339" t="s">
        <v>3834</v>
      </c>
      <c r="F339" t="s">
        <v>3865</v>
      </c>
      <c r="G339" t="s">
        <v>3866</v>
      </c>
    </row>
    <row r="340" spans="1:7" x14ac:dyDescent="0.3">
      <c r="A340" s="1">
        <v>11</v>
      </c>
      <c r="B340" t="s">
        <v>970</v>
      </c>
      <c r="C340" t="s">
        <v>331</v>
      </c>
      <c r="D340" t="s">
        <v>3867</v>
      </c>
      <c r="E340" t="s">
        <v>331</v>
      </c>
      <c r="F340" t="s">
        <v>3853</v>
      </c>
      <c r="G340" t="s">
        <v>3753</v>
      </c>
    </row>
    <row r="341" spans="1:7" x14ac:dyDescent="0.3">
      <c r="A341" s="1">
        <v>12</v>
      </c>
      <c r="B341" t="s">
        <v>971</v>
      </c>
      <c r="C341" t="s">
        <v>1833</v>
      </c>
      <c r="D341" t="s">
        <v>3868</v>
      </c>
      <c r="E341" t="s">
        <v>3834</v>
      </c>
      <c r="F341" t="s">
        <v>3834</v>
      </c>
      <c r="G341" t="s">
        <v>3869</v>
      </c>
    </row>
    <row r="342" spans="1:7" x14ac:dyDescent="0.3">
      <c r="A342" s="1">
        <v>13</v>
      </c>
      <c r="B342" t="s">
        <v>829</v>
      </c>
      <c r="C342" t="s">
        <v>331</v>
      </c>
      <c r="D342" t="s">
        <v>331</v>
      </c>
      <c r="E342" t="s">
        <v>1320</v>
      </c>
      <c r="F342" t="s">
        <v>1432</v>
      </c>
      <c r="G342" t="s">
        <v>3870</v>
      </c>
    </row>
    <row r="343" spans="1:7" x14ac:dyDescent="0.3">
      <c r="A343" s="1">
        <v>14</v>
      </c>
      <c r="B343" t="s">
        <v>919</v>
      </c>
      <c r="C343" t="s">
        <v>331</v>
      </c>
      <c r="D343" t="s">
        <v>331</v>
      </c>
      <c r="E343" t="s">
        <v>331</v>
      </c>
      <c r="F343" t="s">
        <v>331</v>
      </c>
      <c r="G343" t="s">
        <v>331</v>
      </c>
    </row>
    <row r="344" spans="1:7" x14ac:dyDescent="0.3">
      <c r="A344" s="1">
        <v>15</v>
      </c>
      <c r="B344" t="s">
        <v>920</v>
      </c>
      <c r="C344" t="s">
        <v>331</v>
      </c>
      <c r="D344" t="s">
        <v>331</v>
      </c>
      <c r="E344" t="s">
        <v>1320</v>
      </c>
      <c r="F344" t="s">
        <v>1432</v>
      </c>
      <c r="G344" t="s">
        <v>3870</v>
      </c>
    </row>
    <row r="345" spans="1:7" x14ac:dyDescent="0.3">
      <c r="A345" s="1">
        <v>16</v>
      </c>
      <c r="B345" t="s">
        <v>975</v>
      </c>
      <c r="C345" t="s">
        <v>3564</v>
      </c>
      <c r="D345" t="s">
        <v>3674</v>
      </c>
      <c r="E345" t="s">
        <v>3787</v>
      </c>
      <c r="F345" t="s">
        <v>3871</v>
      </c>
      <c r="G345" t="s">
        <v>3508</v>
      </c>
    </row>
    <row r="346" spans="1:7" x14ac:dyDescent="0.3">
      <c r="A346" s="1">
        <v>17</v>
      </c>
      <c r="B346" t="s">
        <v>980</v>
      </c>
      <c r="C346" t="s">
        <v>331</v>
      </c>
      <c r="D346" t="s">
        <v>3872</v>
      </c>
      <c r="E346" t="s">
        <v>3873</v>
      </c>
      <c r="F346" t="s">
        <v>3874</v>
      </c>
      <c r="G346" t="s">
        <v>3875</v>
      </c>
    </row>
    <row r="347" spans="1:7" x14ac:dyDescent="0.3">
      <c r="A347" s="1">
        <v>18</v>
      </c>
      <c r="B347" t="s">
        <v>985</v>
      </c>
      <c r="C347" t="s">
        <v>3876</v>
      </c>
      <c r="D347" t="s">
        <v>3877</v>
      </c>
      <c r="E347" t="s">
        <v>3878</v>
      </c>
      <c r="F347" t="s">
        <v>3879</v>
      </c>
      <c r="G347" t="s">
        <v>3880</v>
      </c>
    </row>
    <row r="348" spans="1:7" x14ac:dyDescent="0.3">
      <c r="A348" s="1">
        <v>19</v>
      </c>
      <c r="B348" t="s">
        <v>990</v>
      </c>
      <c r="C348" t="s">
        <v>331</v>
      </c>
      <c r="D348" t="s">
        <v>331</v>
      </c>
      <c r="E348" t="s">
        <v>331</v>
      </c>
      <c r="F348" t="s">
        <v>331</v>
      </c>
      <c r="G348" t="s">
        <v>331</v>
      </c>
    </row>
    <row r="349" spans="1:7" x14ac:dyDescent="0.3">
      <c r="A349" s="1">
        <v>20</v>
      </c>
      <c r="B349" t="s">
        <v>996</v>
      </c>
      <c r="C349" t="s">
        <v>997</v>
      </c>
      <c r="D349" t="s">
        <v>331</v>
      </c>
      <c r="E349" t="s">
        <v>997</v>
      </c>
      <c r="F349" t="s">
        <v>997</v>
      </c>
      <c r="G349" t="s">
        <v>997</v>
      </c>
    </row>
    <row r="350" spans="1:7" x14ac:dyDescent="0.3">
      <c r="A350" s="1">
        <v>21</v>
      </c>
      <c r="B350" t="s">
        <v>998</v>
      </c>
      <c r="C350" t="s">
        <v>3881</v>
      </c>
      <c r="D350" t="s">
        <v>3882</v>
      </c>
      <c r="E350" t="s">
        <v>3883</v>
      </c>
      <c r="F350" t="s">
        <v>3668</v>
      </c>
      <c r="G350" t="s">
        <v>3884</v>
      </c>
    </row>
    <row r="351" spans="1:7" x14ac:dyDescent="0.3">
      <c r="A351" s="1">
        <v>22</v>
      </c>
      <c r="B351" t="s">
        <v>1004</v>
      </c>
      <c r="C351" t="s">
        <v>3885</v>
      </c>
      <c r="D351" t="s">
        <v>3886</v>
      </c>
      <c r="E351" t="s">
        <v>3887</v>
      </c>
      <c r="F351" t="s">
        <v>3888</v>
      </c>
      <c r="G351" t="s">
        <v>3889</v>
      </c>
    </row>
    <row r="352" spans="1:7" x14ac:dyDescent="0.3">
      <c r="A352" s="1">
        <v>23</v>
      </c>
      <c r="B352" t="s">
        <v>1009</v>
      </c>
      <c r="C352" t="s">
        <v>331</v>
      </c>
      <c r="D352" t="s">
        <v>3890</v>
      </c>
      <c r="E352" t="s">
        <v>3891</v>
      </c>
      <c r="F352" t="s">
        <v>3892</v>
      </c>
      <c r="G352" t="s">
        <v>3893</v>
      </c>
    </row>
    <row r="353" spans="1:7" x14ac:dyDescent="0.3">
      <c r="A353" s="1">
        <v>24</v>
      </c>
      <c r="B353" t="s">
        <v>1014</v>
      </c>
      <c r="C353" t="s">
        <v>331</v>
      </c>
      <c r="D353" t="s">
        <v>331</v>
      </c>
      <c r="E353" t="s">
        <v>331</v>
      </c>
      <c r="F353" t="s">
        <v>331</v>
      </c>
      <c r="G353" t="s">
        <v>3894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8"/>
  <sheetViews>
    <sheetView topLeftCell="B20" workbookViewId="0"/>
  </sheetViews>
  <sheetFormatPr defaultRowHeight="14.4" x14ac:dyDescent="0.3"/>
  <cols>
    <col min="1" max="1" width="0" hidden="1" customWidth="1"/>
    <col min="2" max="7" width="20.6640625" customWidth="1"/>
  </cols>
  <sheetData>
    <row r="1" spans="1:11" x14ac:dyDescent="0.3">
      <c r="B1" t="s">
        <v>0</v>
      </c>
      <c r="C1" t="s">
        <v>3895</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Eagle Financial Services</v>
      </c>
    </row>
    <row r="2" spans="1:11" x14ac:dyDescent="0.3">
      <c r="B2" t="s">
        <v>2</v>
      </c>
      <c r="C2" t="s">
        <v>3896</v>
      </c>
      <c r="K2" t="str">
        <f>LEFT(C1,FIND("(",C1) - 2)</f>
        <v>Eagle Financial Services, Inc.</v>
      </c>
    </row>
    <row r="3" spans="1:11" x14ac:dyDescent="0.3">
      <c r="K3" t="str">
        <f>" is scheduled to report earnings "&amp;IFERROR("between "&amp;LEFT(C20,FIND("-",C20)-2)&amp;" and "&amp;RIGHT(C20,FIND("-",C20)-2),"on "&amp;C20)</f>
        <v xml:space="preserve"> is scheduled to report earnings between Jul 20, 2017 and Jul 24, 2017</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$31.0, down 3.13% after opening down from2.34% yesterday's close</v>
      </c>
    </row>
    <row r="5" spans="1:11" x14ac:dyDescent="0.3">
      <c r="K5" t="str">
        <f>"The one year target estimate for " &amp; D1 &amp; " is " &amp; TEXT(C23,"$####.#0")</f>
        <v>The one year target estimate for Eagle Financial Services is $.0</v>
      </c>
    </row>
    <row r="6" spans="1:11" x14ac:dyDescent="0.3">
      <c r="K6" t="str">
        <f>" which would be " &amp; IF(OR(LEFT(ABS((C23-C2)/C2*100),1)="8",LEFT(ABS((C23-C2)/C2*100),2)="18"), "an ", "a ")  &amp;TEXT(ABS((C23-C2)/C2),"####.#0%")&amp;IF((C23-C2)&gt;0," increase over"," decrease from")&amp;" the current price"</f>
        <v xml:space="preserve"> which would be a 100.0% decrease from the current price</v>
      </c>
    </row>
    <row r="7" spans="1:11" x14ac:dyDescent="0.3">
      <c r="A7" s="1">
        <v>0</v>
      </c>
      <c r="B7" t="s">
        <v>5</v>
      </c>
      <c r="C7" t="s">
        <v>3897</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remain constant over the next quarter based on the average of  analyst estimates (Yahoo Finance)</v>
      </c>
    </row>
    <row r="8" spans="1:11" x14ac:dyDescent="0.3">
      <c r="A8" s="1">
        <v>1</v>
      </c>
      <c r="B8" t="s">
        <v>7</v>
      </c>
      <c r="C8" t="s">
        <v>3898</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9</v>
      </c>
      <c r="C9" t="s">
        <v>209</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11</v>
      </c>
      <c r="C10" t="s">
        <v>209</v>
      </c>
    </row>
    <row r="11" spans="1:11" x14ac:dyDescent="0.3">
      <c r="A11" s="1">
        <v>4</v>
      </c>
      <c r="B11" t="s">
        <v>13</v>
      </c>
      <c r="C11" t="s">
        <v>3899</v>
      </c>
    </row>
    <row r="12" spans="1:11" x14ac:dyDescent="0.3">
      <c r="A12" s="1">
        <v>5</v>
      </c>
      <c r="B12" t="s">
        <v>15</v>
      </c>
      <c r="C12" t="s">
        <v>3900</v>
      </c>
      <c r="D12" t="str">
        <f>LEFT(C12,FIND("-",C12)-2)</f>
        <v>23.00</v>
      </c>
      <c r="E12" t="str">
        <f>TRIM(RIGHT(C12,FIND("-",C12)-1))</f>
        <v>33.25</v>
      </c>
    </row>
    <row r="13" spans="1:11" x14ac:dyDescent="0.3">
      <c r="A13" s="1">
        <v>6</v>
      </c>
      <c r="B13" t="s">
        <v>17</v>
      </c>
      <c r="C13" t="s">
        <v>3901</v>
      </c>
    </row>
    <row r="14" spans="1:11" x14ac:dyDescent="0.3">
      <c r="A14" s="1">
        <v>7</v>
      </c>
      <c r="B14" t="s">
        <v>19</v>
      </c>
      <c r="C14" t="s">
        <v>3902</v>
      </c>
    </row>
    <row r="16" spans="1:11" x14ac:dyDescent="0.3">
      <c r="A16" s="1">
        <v>0</v>
      </c>
      <c r="B16" t="s">
        <v>21</v>
      </c>
      <c r="C16" t="s">
        <v>3903</v>
      </c>
    </row>
    <row r="17" spans="1:11" x14ac:dyDescent="0.3">
      <c r="A17" s="1">
        <v>1</v>
      </c>
      <c r="B17" t="s">
        <v>23</v>
      </c>
      <c r="C17" t="s">
        <v>3316</v>
      </c>
      <c r="K17" t="str">
        <f>K2 &amp; K3 &amp; ". " &amp; K4 &amp; ". " &amp; K5 &amp; K6 &amp; ". " &amp; K7 &amp; ". " &amp; K8 &amp; ". " &amp; K9 &amp; "."</f>
        <v>Eagle Financial Services, Inc. is scheduled to report earnings between Jul 20, 2017 and Jul 24, 2017. The stock is currently trading at $31.0, down 3.13% after opening down from2.34% yesterday's close. The one year target estimate for Eagle Financial Services is $.0 which would be a 100.0% decrease from the current price. Earnings are expected to remain constant over the next quarter based on the average of  analyst estimates (Yahoo Finance). The stock is trading in the high end of its 52-week range. Over the last 4 quarters, we've seen a positive earnings surprise 4 times, and a negative earnings surprise 0 times.</v>
      </c>
    </row>
    <row r="18" spans="1:11" x14ac:dyDescent="0.3">
      <c r="A18" s="1">
        <v>2</v>
      </c>
      <c r="B18" t="s">
        <v>24</v>
      </c>
      <c r="C18" t="s">
        <v>3904</v>
      </c>
    </row>
    <row r="19" spans="1:11" x14ac:dyDescent="0.3">
      <c r="A19" s="1">
        <v>3</v>
      </c>
      <c r="B19" t="s">
        <v>26</v>
      </c>
      <c r="C19" t="s">
        <v>3905</v>
      </c>
    </row>
    <row r="20" spans="1:11" x14ac:dyDescent="0.3">
      <c r="A20" s="1">
        <v>4</v>
      </c>
      <c r="B20" t="s">
        <v>28</v>
      </c>
      <c r="C20" t="s">
        <v>218</v>
      </c>
    </row>
    <row r="21" spans="1:11" x14ac:dyDescent="0.3">
      <c r="A21" s="1">
        <v>5</v>
      </c>
      <c r="B21" t="s">
        <v>30</v>
      </c>
      <c r="C21" t="s">
        <v>3906</v>
      </c>
    </row>
    <row r="22" spans="1:11" x14ac:dyDescent="0.3">
      <c r="A22" s="1">
        <v>6</v>
      </c>
      <c r="B22" t="s">
        <v>32</v>
      </c>
      <c r="C22" t="s">
        <v>3907</v>
      </c>
    </row>
    <row r="23" spans="1:11" x14ac:dyDescent="0.3">
      <c r="A23" s="1">
        <v>7</v>
      </c>
      <c r="B23" t="s">
        <v>33</v>
      </c>
    </row>
    <row r="26" spans="1:11" x14ac:dyDescent="0.3">
      <c r="B26" s="1" t="s">
        <v>35</v>
      </c>
      <c r="C26" s="1" t="s">
        <v>91</v>
      </c>
      <c r="D26" s="1" t="s">
        <v>93</v>
      </c>
      <c r="E26" s="1" t="s">
        <v>95</v>
      </c>
      <c r="F26" s="1" t="s">
        <v>96</v>
      </c>
    </row>
    <row r="27" spans="1:11" x14ac:dyDescent="0.3">
      <c r="A27" s="1">
        <v>0</v>
      </c>
      <c r="B27" t="s">
        <v>40</v>
      </c>
    </row>
    <row r="28" spans="1:11" x14ac:dyDescent="0.3">
      <c r="A28" s="1">
        <v>1</v>
      </c>
      <c r="B28" t="s">
        <v>41</v>
      </c>
    </row>
    <row r="29" spans="1:11" x14ac:dyDescent="0.3">
      <c r="A29" s="1">
        <v>2</v>
      </c>
      <c r="B29" t="s">
        <v>42</v>
      </c>
    </row>
    <row r="30" spans="1:11" x14ac:dyDescent="0.3">
      <c r="A30" s="1">
        <v>3</v>
      </c>
      <c r="B30" t="s">
        <v>43</v>
      </c>
    </row>
    <row r="31" spans="1:11" x14ac:dyDescent="0.3">
      <c r="A31" s="1">
        <v>4</v>
      </c>
      <c r="B31" t="s">
        <v>44</v>
      </c>
    </row>
    <row r="33" spans="1:6" x14ac:dyDescent="0.3">
      <c r="B33" s="1" t="s">
        <v>45</v>
      </c>
      <c r="C33" s="1" t="s">
        <v>91</v>
      </c>
      <c r="D33" s="1" t="s">
        <v>93</v>
      </c>
      <c r="E33" s="1" t="s">
        <v>95</v>
      </c>
      <c r="F33" s="1" t="s">
        <v>96</v>
      </c>
    </row>
    <row r="34" spans="1:6" x14ac:dyDescent="0.3">
      <c r="A34" s="1">
        <v>0</v>
      </c>
      <c r="B34" t="s">
        <v>40</v>
      </c>
    </row>
    <row r="35" spans="1:6" x14ac:dyDescent="0.3">
      <c r="A35" s="1">
        <v>1</v>
      </c>
      <c r="B35" t="s">
        <v>41</v>
      </c>
    </row>
    <row r="36" spans="1:6" x14ac:dyDescent="0.3">
      <c r="A36" s="1">
        <v>2</v>
      </c>
      <c r="B36" t="s">
        <v>42</v>
      </c>
    </row>
    <row r="37" spans="1:6" x14ac:dyDescent="0.3">
      <c r="A37" s="1">
        <v>3</v>
      </c>
      <c r="B37" t="s">
        <v>43</v>
      </c>
    </row>
    <row r="38" spans="1:6" x14ac:dyDescent="0.3">
      <c r="A38" s="1">
        <v>4</v>
      </c>
      <c r="B38" t="s">
        <v>53</v>
      </c>
    </row>
    <row r="39" spans="1:6" x14ac:dyDescent="0.3">
      <c r="A39" s="1">
        <v>5</v>
      </c>
      <c r="B39" t="s">
        <v>55</v>
      </c>
    </row>
    <row r="41" spans="1:6" x14ac:dyDescent="0.3">
      <c r="B41" s="1" t="s">
        <v>58</v>
      </c>
      <c r="C41" s="1" t="s">
        <v>1028</v>
      </c>
      <c r="D41" s="1" t="s">
        <v>1029</v>
      </c>
      <c r="E41" s="1" t="s">
        <v>1030</v>
      </c>
      <c r="F41" s="1" t="s">
        <v>1031</v>
      </c>
    </row>
    <row r="42" spans="1:6" x14ac:dyDescent="0.3">
      <c r="A42" s="1">
        <v>0</v>
      </c>
      <c r="B42" t="s">
        <v>63</v>
      </c>
    </row>
    <row r="43" spans="1:6" x14ac:dyDescent="0.3">
      <c r="A43" s="1">
        <v>1</v>
      </c>
      <c r="B43" t="s">
        <v>66</v>
      </c>
    </row>
    <row r="44" spans="1:6" x14ac:dyDescent="0.3">
      <c r="A44" s="1">
        <v>2</v>
      </c>
      <c r="B44" t="s">
        <v>69</v>
      </c>
    </row>
    <row r="45" spans="1:6" x14ac:dyDescent="0.3">
      <c r="A45" s="1">
        <v>3</v>
      </c>
      <c r="B45" t="s">
        <v>72</v>
      </c>
    </row>
    <row r="47" spans="1:6" x14ac:dyDescent="0.3">
      <c r="B47" s="1" t="s">
        <v>75</v>
      </c>
      <c r="C47" s="1" t="s">
        <v>91</v>
      </c>
      <c r="D47" s="1" t="s">
        <v>93</v>
      </c>
      <c r="E47" s="1" t="s">
        <v>95</v>
      </c>
      <c r="F47" s="1" t="s">
        <v>96</v>
      </c>
    </row>
    <row r="48" spans="1:6" x14ac:dyDescent="0.3">
      <c r="A48" s="1">
        <v>0</v>
      </c>
      <c r="B48" t="s">
        <v>76</v>
      </c>
    </row>
    <row r="49" spans="1:6" x14ac:dyDescent="0.3">
      <c r="A49" s="1">
        <v>1</v>
      </c>
      <c r="B49" t="s">
        <v>77</v>
      </c>
    </row>
    <row r="50" spans="1:6" x14ac:dyDescent="0.3">
      <c r="A50" s="1">
        <v>2</v>
      </c>
      <c r="B50" t="s">
        <v>78</v>
      </c>
    </row>
    <row r="51" spans="1:6" x14ac:dyDescent="0.3">
      <c r="A51" s="1">
        <v>3</v>
      </c>
      <c r="B51" t="s">
        <v>79</v>
      </c>
    </row>
    <row r="52" spans="1:6" x14ac:dyDescent="0.3">
      <c r="A52" s="1">
        <v>4</v>
      </c>
      <c r="B52" t="s">
        <v>80</v>
      </c>
    </row>
    <row r="54" spans="1:6" x14ac:dyDescent="0.3">
      <c r="B54" s="1" t="s">
        <v>81</v>
      </c>
      <c r="C54" s="1" t="s">
        <v>91</v>
      </c>
      <c r="D54" s="1" t="s">
        <v>93</v>
      </c>
      <c r="E54" s="1" t="s">
        <v>95</v>
      </c>
      <c r="F54" s="1" t="s">
        <v>96</v>
      </c>
    </row>
    <row r="55" spans="1:6" x14ac:dyDescent="0.3">
      <c r="A55" s="1">
        <v>0</v>
      </c>
      <c r="B55" t="s">
        <v>82</v>
      </c>
    </row>
    <row r="56" spans="1:6" x14ac:dyDescent="0.3">
      <c r="A56" s="1">
        <v>1</v>
      </c>
      <c r="B56" t="s">
        <v>83</v>
      </c>
    </row>
    <row r="57" spans="1:6" x14ac:dyDescent="0.3">
      <c r="A57" s="1">
        <v>2</v>
      </c>
      <c r="B57" t="s">
        <v>84</v>
      </c>
    </row>
    <row r="58" spans="1:6" x14ac:dyDescent="0.3">
      <c r="A58" s="1">
        <v>3</v>
      </c>
      <c r="B58" t="s">
        <v>85</v>
      </c>
    </row>
    <row r="60" spans="1:6" x14ac:dyDescent="0.3">
      <c r="B60" s="1" t="s">
        <v>86</v>
      </c>
      <c r="C60" s="1" t="s">
        <v>3908</v>
      </c>
      <c r="D60" s="1" t="s">
        <v>88</v>
      </c>
      <c r="E60" s="1" t="s">
        <v>89</v>
      </c>
      <c r="F60" s="1" t="s">
        <v>90</v>
      </c>
    </row>
    <row r="61" spans="1:6" x14ac:dyDescent="0.3">
      <c r="A61" s="1">
        <v>0</v>
      </c>
      <c r="B61" t="s">
        <v>91</v>
      </c>
      <c r="F61">
        <v>0.19</v>
      </c>
    </row>
    <row r="62" spans="1:6" x14ac:dyDescent="0.3">
      <c r="A62" s="1">
        <v>1</v>
      </c>
      <c r="B62" t="s">
        <v>93</v>
      </c>
      <c r="F62">
        <v>0.21</v>
      </c>
    </row>
    <row r="63" spans="1:6" x14ac:dyDescent="0.3">
      <c r="A63" s="1">
        <v>2</v>
      </c>
      <c r="B63" t="s">
        <v>95</v>
      </c>
      <c r="F63">
        <v>0.08</v>
      </c>
    </row>
    <row r="64" spans="1:6" x14ac:dyDescent="0.3">
      <c r="A64" s="1">
        <v>3</v>
      </c>
      <c r="B64" t="s">
        <v>96</v>
      </c>
      <c r="F64">
        <v>0.12</v>
      </c>
    </row>
    <row r="65" spans="1:6" x14ac:dyDescent="0.3">
      <c r="A65" s="1">
        <v>4</v>
      </c>
      <c r="B65" t="s">
        <v>98</v>
      </c>
      <c r="F65">
        <v>0.09</v>
      </c>
    </row>
    <row r="66" spans="1:6" x14ac:dyDescent="0.3">
      <c r="A66" s="1">
        <v>5</v>
      </c>
      <c r="B66" t="s">
        <v>100</v>
      </c>
      <c r="C66" t="s">
        <v>3909</v>
      </c>
    </row>
    <row r="68" spans="1:6" x14ac:dyDescent="0.3">
      <c r="A68" s="1">
        <v>0</v>
      </c>
      <c r="B68" t="s">
        <v>102</v>
      </c>
      <c r="C68" t="s">
        <v>3903</v>
      </c>
    </row>
    <row r="69" spans="1:6" x14ac:dyDescent="0.3">
      <c r="A69" s="1">
        <v>1</v>
      </c>
      <c r="B69" t="s">
        <v>103</v>
      </c>
    </row>
    <row r="70" spans="1:6" x14ac:dyDescent="0.3">
      <c r="A70" s="1">
        <v>2</v>
      </c>
      <c r="B70" t="s">
        <v>104</v>
      </c>
      <c r="C70" t="s">
        <v>3904</v>
      </c>
    </row>
    <row r="71" spans="1:6" x14ac:dyDescent="0.3">
      <c r="A71" s="1">
        <v>3</v>
      </c>
      <c r="B71" t="s">
        <v>105</v>
      </c>
    </row>
    <row r="72" spans="1:6" x14ac:dyDescent="0.3">
      <c r="A72" s="1">
        <v>4</v>
      </c>
      <c r="B72" t="s">
        <v>107</v>
      </c>
    </row>
    <row r="73" spans="1:6" x14ac:dyDescent="0.3">
      <c r="A73" s="1">
        <v>5</v>
      </c>
      <c r="B73" t="s">
        <v>109</v>
      </c>
      <c r="C73" t="s">
        <v>3910</v>
      </c>
    </row>
    <row r="74" spans="1:6" x14ac:dyDescent="0.3">
      <c r="A74" s="1">
        <v>6</v>
      </c>
      <c r="B74" t="s">
        <v>111</v>
      </c>
      <c r="C74" t="s">
        <v>1994</v>
      </c>
    </row>
    <row r="75" spans="1:6" x14ac:dyDescent="0.3">
      <c r="A75" s="1">
        <v>7</v>
      </c>
      <c r="B75" t="s">
        <v>113</v>
      </c>
    </row>
    <row r="76" spans="1:6" x14ac:dyDescent="0.3">
      <c r="A76" s="1">
        <v>8</v>
      </c>
      <c r="B76" t="s">
        <v>114</v>
      </c>
    </row>
    <row r="78" spans="1:6" x14ac:dyDescent="0.3">
      <c r="A78" s="1">
        <v>0</v>
      </c>
      <c r="B78" t="s">
        <v>115</v>
      </c>
      <c r="C78" t="s">
        <v>116</v>
      </c>
    </row>
    <row r="79" spans="1:6" x14ac:dyDescent="0.3">
      <c r="A79" s="1">
        <v>1</v>
      </c>
      <c r="B79" t="s">
        <v>117</v>
      </c>
      <c r="C79" t="s">
        <v>118</v>
      </c>
    </row>
    <row r="81" spans="1:3" x14ac:dyDescent="0.3">
      <c r="A81" s="1">
        <v>0</v>
      </c>
      <c r="B81" t="s">
        <v>119</v>
      </c>
      <c r="C81" t="s">
        <v>3911</v>
      </c>
    </row>
    <row r="82" spans="1:3" x14ac:dyDescent="0.3">
      <c r="A82" s="1">
        <v>1</v>
      </c>
      <c r="B82" t="s">
        <v>121</v>
      </c>
      <c r="C82" t="s">
        <v>3912</v>
      </c>
    </row>
    <row r="84" spans="1:3" x14ac:dyDescent="0.3">
      <c r="A84" s="1">
        <v>0</v>
      </c>
      <c r="B84" t="s">
        <v>123</v>
      </c>
      <c r="C84" t="s">
        <v>3913</v>
      </c>
    </row>
    <row r="85" spans="1:3" x14ac:dyDescent="0.3">
      <c r="A85" s="1">
        <v>1</v>
      </c>
      <c r="B85" t="s">
        <v>124</v>
      </c>
      <c r="C85" t="s">
        <v>3914</v>
      </c>
    </row>
    <row r="87" spans="1:3" x14ac:dyDescent="0.3">
      <c r="A87" s="1">
        <v>0</v>
      </c>
      <c r="B87" t="s">
        <v>126</v>
      </c>
      <c r="C87" t="s">
        <v>3915</v>
      </c>
    </row>
    <row r="88" spans="1:3" x14ac:dyDescent="0.3">
      <c r="A88" s="1">
        <v>1</v>
      </c>
      <c r="B88" t="s">
        <v>128</v>
      </c>
      <c r="C88" t="s">
        <v>3916</v>
      </c>
    </row>
    <row r="89" spans="1:3" x14ac:dyDescent="0.3">
      <c r="A89" s="1">
        <v>2</v>
      </c>
      <c r="B89" t="s">
        <v>130</v>
      </c>
      <c r="C89" t="s">
        <v>1748</v>
      </c>
    </row>
    <row r="90" spans="1:3" x14ac:dyDescent="0.3">
      <c r="A90" s="1">
        <v>3</v>
      </c>
      <c r="B90" t="s">
        <v>132</v>
      </c>
    </row>
    <row r="91" spans="1:3" x14ac:dyDescent="0.3">
      <c r="A91" s="1">
        <v>4</v>
      </c>
      <c r="B91" t="s">
        <v>134</v>
      </c>
    </row>
    <row r="92" spans="1:3" x14ac:dyDescent="0.3">
      <c r="A92" s="1">
        <v>5</v>
      </c>
      <c r="B92" t="s">
        <v>136</v>
      </c>
      <c r="C92" t="s">
        <v>3917</v>
      </c>
    </row>
    <row r="93" spans="1:3" x14ac:dyDescent="0.3">
      <c r="A93" s="1">
        <v>6</v>
      </c>
      <c r="B93" t="s">
        <v>138</v>
      </c>
      <c r="C93" t="s">
        <v>3905</v>
      </c>
    </row>
    <row r="94" spans="1:3" x14ac:dyDescent="0.3">
      <c r="A94" s="1">
        <v>7</v>
      </c>
      <c r="B94" t="s">
        <v>139</v>
      </c>
      <c r="C94" t="s">
        <v>3918</v>
      </c>
    </row>
    <row r="96" spans="1:3" x14ac:dyDescent="0.3">
      <c r="A96" s="1">
        <v>0</v>
      </c>
      <c r="B96" t="s">
        <v>140</v>
      </c>
      <c r="C96" t="s">
        <v>3919</v>
      </c>
    </row>
    <row r="97" spans="1:3" x14ac:dyDescent="0.3">
      <c r="A97" s="1">
        <v>1</v>
      </c>
      <c r="B97" t="s">
        <v>142</v>
      </c>
      <c r="C97" t="s">
        <v>3920</v>
      </c>
    </row>
    <row r="98" spans="1:3" x14ac:dyDescent="0.3">
      <c r="A98" s="1">
        <v>2</v>
      </c>
      <c r="B98" t="s">
        <v>144</v>
      </c>
    </row>
    <row r="99" spans="1:3" x14ac:dyDescent="0.3">
      <c r="A99" s="1">
        <v>3</v>
      </c>
      <c r="B99" t="s">
        <v>146</v>
      </c>
    </row>
    <row r="100" spans="1:3" x14ac:dyDescent="0.3">
      <c r="A100" s="1">
        <v>4</v>
      </c>
      <c r="B100" t="s">
        <v>148</v>
      </c>
    </row>
    <row r="101" spans="1:3" x14ac:dyDescent="0.3">
      <c r="A101" s="1">
        <v>5</v>
      </c>
      <c r="B101" t="s">
        <v>149</v>
      </c>
      <c r="C101" t="s">
        <v>3921</v>
      </c>
    </row>
    <row r="103" spans="1:3" x14ac:dyDescent="0.3">
      <c r="A103" s="1">
        <v>0</v>
      </c>
      <c r="B103" t="s">
        <v>151</v>
      </c>
      <c r="C103" t="s">
        <v>3922</v>
      </c>
    </row>
    <row r="104" spans="1:3" x14ac:dyDescent="0.3">
      <c r="A104" s="1">
        <v>1</v>
      </c>
      <c r="B104" t="s">
        <v>152</v>
      </c>
    </row>
    <row r="106" spans="1:3" x14ac:dyDescent="0.3">
      <c r="A106" s="1">
        <v>0</v>
      </c>
      <c r="B106" t="s">
        <v>23</v>
      </c>
      <c r="C106" t="s">
        <v>3316</v>
      </c>
    </row>
    <row r="107" spans="1:3" x14ac:dyDescent="0.3">
      <c r="A107" s="1">
        <v>1</v>
      </c>
      <c r="B107" t="s">
        <v>153</v>
      </c>
      <c r="C107" t="s">
        <v>3923</v>
      </c>
    </row>
    <row r="108" spans="1:3" x14ac:dyDescent="0.3">
      <c r="A108" s="1">
        <v>2</v>
      </c>
      <c r="B108" t="s">
        <v>155</v>
      </c>
      <c r="C108" t="s">
        <v>156</v>
      </c>
    </row>
    <row r="109" spans="1:3" x14ac:dyDescent="0.3">
      <c r="A109" s="1">
        <v>3</v>
      </c>
      <c r="B109" t="s">
        <v>157</v>
      </c>
      <c r="C109" t="s">
        <v>3924</v>
      </c>
    </row>
    <row r="110" spans="1:3" x14ac:dyDescent="0.3">
      <c r="A110" s="1">
        <v>4</v>
      </c>
      <c r="B110" t="s">
        <v>159</v>
      </c>
      <c r="C110" t="s">
        <v>3925</v>
      </c>
    </row>
    <row r="111" spans="1:3" x14ac:dyDescent="0.3">
      <c r="A111" s="1">
        <v>5</v>
      </c>
      <c r="B111" t="s">
        <v>161</v>
      </c>
      <c r="C111" t="s">
        <v>3926</v>
      </c>
    </row>
    <row r="112" spans="1:3" x14ac:dyDescent="0.3">
      <c r="A112" s="1">
        <v>6</v>
      </c>
      <c r="B112" t="s">
        <v>163</v>
      </c>
      <c r="C112" t="s">
        <v>3927</v>
      </c>
    </row>
    <row r="114" spans="1:3" x14ac:dyDescent="0.3">
      <c r="A114" s="1">
        <v>0</v>
      </c>
      <c r="B114" t="s">
        <v>165</v>
      </c>
      <c r="C114" t="s">
        <v>3902</v>
      </c>
    </row>
    <row r="115" spans="1:3" x14ac:dyDescent="0.3">
      <c r="A115" s="1">
        <v>1</v>
      </c>
      <c r="B115" t="s">
        <v>167</v>
      </c>
      <c r="C115" t="s">
        <v>3928</v>
      </c>
    </row>
    <row r="116" spans="1:3" x14ac:dyDescent="0.3">
      <c r="A116" s="1">
        <v>2</v>
      </c>
      <c r="B116" t="s">
        <v>169</v>
      </c>
      <c r="C116" t="s">
        <v>979</v>
      </c>
    </row>
    <row r="117" spans="1:3" x14ac:dyDescent="0.3">
      <c r="A117" s="1">
        <v>3</v>
      </c>
      <c r="B117" t="s">
        <v>171</v>
      </c>
      <c r="C117" t="s">
        <v>3929</v>
      </c>
    </row>
    <row r="118" spans="1:3" x14ac:dyDescent="0.3">
      <c r="A118" s="1">
        <v>4</v>
      </c>
      <c r="B118" t="s">
        <v>173</v>
      </c>
      <c r="C118" t="s">
        <v>3930</v>
      </c>
    </row>
    <row r="119" spans="1:3" x14ac:dyDescent="0.3">
      <c r="A119" s="1">
        <v>5</v>
      </c>
      <c r="B119" t="s">
        <v>174</v>
      </c>
      <c r="C119" t="s">
        <v>3931</v>
      </c>
    </row>
    <row r="120" spans="1:3" x14ac:dyDescent="0.3">
      <c r="A120" s="1">
        <v>6</v>
      </c>
      <c r="B120" t="s">
        <v>175</v>
      </c>
    </row>
    <row r="121" spans="1:3" x14ac:dyDescent="0.3">
      <c r="A121" s="1">
        <v>7</v>
      </c>
      <c r="B121" t="s">
        <v>176</v>
      </c>
    </row>
    <row r="122" spans="1:3" x14ac:dyDescent="0.3">
      <c r="A122" s="1">
        <v>8</v>
      </c>
      <c r="B122" t="s">
        <v>177</v>
      </c>
    </row>
    <row r="123" spans="1:3" x14ac:dyDescent="0.3">
      <c r="A123" s="1">
        <v>9</v>
      </c>
      <c r="B123" t="s">
        <v>178</v>
      </c>
    </row>
    <row r="125" spans="1:3" x14ac:dyDescent="0.3">
      <c r="A125" s="1">
        <v>0</v>
      </c>
      <c r="B125" t="s">
        <v>179</v>
      </c>
      <c r="C125" t="s">
        <v>3932</v>
      </c>
    </row>
    <row r="126" spans="1:3" x14ac:dyDescent="0.3">
      <c r="A126" s="1">
        <v>1</v>
      </c>
      <c r="B126" t="s">
        <v>180</v>
      </c>
      <c r="C126" t="s">
        <v>3933</v>
      </c>
    </row>
    <row r="127" spans="1:3" x14ac:dyDescent="0.3">
      <c r="A127" s="1">
        <v>2</v>
      </c>
      <c r="B127" t="s">
        <v>181</v>
      </c>
      <c r="C127" t="s">
        <v>2586</v>
      </c>
    </row>
    <row r="128" spans="1:3" x14ac:dyDescent="0.3">
      <c r="A128" s="1">
        <v>3</v>
      </c>
      <c r="B128" t="s">
        <v>183</v>
      </c>
      <c r="C128" t="s">
        <v>3934</v>
      </c>
    </row>
    <row r="129" spans="1:8" x14ac:dyDescent="0.3">
      <c r="A129" s="1">
        <v>4</v>
      </c>
      <c r="B129" t="s">
        <v>185</v>
      </c>
      <c r="C129" t="s">
        <v>3935</v>
      </c>
    </row>
    <row r="130" spans="1:8" x14ac:dyDescent="0.3">
      <c r="A130" s="1">
        <v>5</v>
      </c>
      <c r="B130" t="s">
        <v>186</v>
      </c>
      <c r="C130" t="s">
        <v>3936</v>
      </c>
    </row>
    <row r="131" spans="1:8" x14ac:dyDescent="0.3">
      <c r="A131" s="1">
        <v>6</v>
      </c>
      <c r="B131" t="s">
        <v>187</v>
      </c>
      <c r="C131" t="s">
        <v>3937</v>
      </c>
    </row>
    <row r="132" spans="1:8" x14ac:dyDescent="0.3">
      <c r="A132" s="1">
        <v>7</v>
      </c>
      <c r="B132" t="s">
        <v>188</v>
      </c>
      <c r="C132" t="s">
        <v>3938</v>
      </c>
    </row>
    <row r="133" spans="1:8" x14ac:dyDescent="0.3">
      <c r="A133" s="1">
        <v>8</v>
      </c>
      <c r="B133" t="s">
        <v>189</v>
      </c>
      <c r="C133" t="s">
        <v>1997</v>
      </c>
    </row>
    <row r="134" spans="1:8" x14ac:dyDescent="0.3">
      <c r="A134" s="1">
        <v>9</v>
      </c>
      <c r="B134" t="s">
        <v>190</v>
      </c>
      <c r="C134" t="s">
        <v>3939</v>
      </c>
    </row>
    <row r="137" spans="1:8" x14ac:dyDescent="0.3">
      <c r="B137" s="1" t="s">
        <v>191</v>
      </c>
      <c r="C137" s="1" t="s">
        <v>192</v>
      </c>
      <c r="D137" s="1" t="s">
        <v>193</v>
      </c>
      <c r="E137" s="1" t="s">
        <v>194</v>
      </c>
      <c r="F137" s="1" t="s">
        <v>195</v>
      </c>
    </row>
    <row r="138" spans="1:8" x14ac:dyDescent="0.3">
      <c r="A138" s="1">
        <v>0</v>
      </c>
      <c r="B138" t="s">
        <v>3940</v>
      </c>
      <c r="C138" t="s">
        <v>3941</v>
      </c>
      <c r="D138" t="s">
        <v>3942</v>
      </c>
      <c r="F138">
        <v>60</v>
      </c>
    </row>
    <row r="139" spans="1:8" x14ac:dyDescent="0.3">
      <c r="A139" s="1">
        <v>1</v>
      </c>
      <c r="B139" t="s">
        <v>3943</v>
      </c>
      <c r="C139" t="s">
        <v>3944</v>
      </c>
      <c r="D139" t="s">
        <v>3945</v>
      </c>
      <c r="F139">
        <v>50</v>
      </c>
    </row>
    <row r="140" spans="1:8" x14ac:dyDescent="0.3">
      <c r="A140" s="1">
        <v>2</v>
      </c>
      <c r="B140" t="s">
        <v>3946</v>
      </c>
      <c r="C140" t="s">
        <v>3947</v>
      </c>
      <c r="D140" t="s">
        <v>3948</v>
      </c>
      <c r="F140">
        <v>47</v>
      </c>
    </row>
    <row r="141" spans="1:8" x14ac:dyDescent="0.3">
      <c r="A141" s="1">
        <v>3</v>
      </c>
      <c r="B141" t="s">
        <v>3949</v>
      </c>
      <c r="C141" t="s">
        <v>3950</v>
      </c>
      <c r="F141">
        <v>51</v>
      </c>
    </row>
    <row r="142" spans="1:8" x14ac:dyDescent="0.3">
      <c r="A142" s="1">
        <v>4</v>
      </c>
      <c r="B142" t="s">
        <v>3951</v>
      </c>
      <c r="C142" t="s">
        <v>3952</v>
      </c>
      <c r="F142">
        <v>60</v>
      </c>
    </row>
    <row r="144" spans="1:8" x14ac:dyDescent="0.3">
      <c r="B144" s="1" t="s">
        <v>318</v>
      </c>
      <c r="C144" s="1" t="s">
        <v>319</v>
      </c>
      <c r="D144" s="1" t="s">
        <v>320</v>
      </c>
      <c r="E144" s="1" t="s">
        <v>321</v>
      </c>
      <c r="F144" s="1" t="s">
        <v>322</v>
      </c>
      <c r="G144" s="1" t="s">
        <v>323</v>
      </c>
      <c r="H144" s="1" t="s">
        <v>324</v>
      </c>
    </row>
    <row r="145" spans="1:8" x14ac:dyDescent="0.3">
      <c r="A145" s="1">
        <v>0</v>
      </c>
      <c r="B145" t="s">
        <v>1257</v>
      </c>
      <c r="C145" t="s">
        <v>3953</v>
      </c>
      <c r="D145" t="s">
        <v>3954</v>
      </c>
      <c r="E145" t="s">
        <v>3955</v>
      </c>
      <c r="F145" t="s">
        <v>3956</v>
      </c>
      <c r="G145" t="s">
        <v>3957</v>
      </c>
    </row>
    <row r="146" spans="1:8" x14ac:dyDescent="0.3">
      <c r="A146" s="1">
        <v>1</v>
      </c>
      <c r="B146" t="s">
        <v>1263</v>
      </c>
      <c r="C146" t="s">
        <v>3958</v>
      </c>
      <c r="D146" t="s">
        <v>3959</v>
      </c>
      <c r="E146" t="s">
        <v>3960</v>
      </c>
      <c r="F146" t="s">
        <v>1880</v>
      </c>
      <c r="G146" t="s">
        <v>3961</v>
      </c>
    </row>
    <row r="147" spans="1:8" x14ac:dyDescent="0.3">
      <c r="A147" s="1">
        <v>2</v>
      </c>
      <c r="B147" t="s">
        <v>1269</v>
      </c>
      <c r="C147" t="s">
        <v>331</v>
      </c>
      <c r="D147" t="s">
        <v>331</v>
      </c>
      <c r="E147" t="s">
        <v>331</v>
      </c>
      <c r="F147" t="s">
        <v>331</v>
      </c>
      <c r="G147" t="s">
        <v>331</v>
      </c>
    </row>
    <row r="148" spans="1:8" x14ac:dyDescent="0.3">
      <c r="A148" s="1">
        <v>3</v>
      </c>
      <c r="B148" t="s">
        <v>1270</v>
      </c>
      <c r="C148" t="s">
        <v>331</v>
      </c>
      <c r="D148" t="s">
        <v>331</v>
      </c>
      <c r="E148" t="s">
        <v>331</v>
      </c>
      <c r="F148" t="s">
        <v>331</v>
      </c>
      <c r="G148" t="s">
        <v>331</v>
      </c>
    </row>
    <row r="149" spans="1:8" x14ac:dyDescent="0.3">
      <c r="A149" s="1">
        <v>4</v>
      </c>
      <c r="B149" t="s">
        <v>1271</v>
      </c>
      <c r="C149" t="s">
        <v>3962</v>
      </c>
      <c r="D149" t="s">
        <v>3962</v>
      </c>
      <c r="E149" t="s">
        <v>3963</v>
      </c>
      <c r="F149" t="s">
        <v>3964</v>
      </c>
      <c r="G149" t="s">
        <v>3965</v>
      </c>
    </row>
    <row r="150" spans="1:8" x14ac:dyDescent="0.3">
      <c r="A150" s="1">
        <v>5</v>
      </c>
      <c r="B150" t="s">
        <v>1272</v>
      </c>
      <c r="C150" t="s">
        <v>675</v>
      </c>
      <c r="D150" t="s">
        <v>1003</v>
      </c>
      <c r="E150" t="s">
        <v>3966</v>
      </c>
      <c r="F150" t="s">
        <v>3967</v>
      </c>
      <c r="G150" t="s">
        <v>3929</v>
      </c>
    </row>
    <row r="151" spans="1:8" x14ac:dyDescent="0.3">
      <c r="A151" s="1">
        <v>6</v>
      </c>
      <c r="B151" t="s">
        <v>1278</v>
      </c>
      <c r="C151" t="s">
        <v>331</v>
      </c>
      <c r="D151" t="s">
        <v>3968</v>
      </c>
      <c r="E151" t="s">
        <v>3969</v>
      </c>
      <c r="F151" t="s">
        <v>3970</v>
      </c>
      <c r="G151" t="s">
        <v>3971</v>
      </c>
    </row>
    <row r="152" spans="1:8" x14ac:dyDescent="0.3">
      <c r="A152" s="1">
        <v>7</v>
      </c>
      <c r="B152" t="s">
        <v>1283</v>
      </c>
      <c r="C152" t="s">
        <v>3972</v>
      </c>
      <c r="D152" t="s">
        <v>3973</v>
      </c>
      <c r="E152" t="s">
        <v>3974</v>
      </c>
      <c r="F152" t="s">
        <v>3975</v>
      </c>
      <c r="G152" t="s">
        <v>2113</v>
      </c>
    </row>
    <row r="153" spans="1:8" x14ac:dyDescent="0.3">
      <c r="A153" s="1">
        <v>8</v>
      </c>
      <c r="B153" t="s">
        <v>1289</v>
      </c>
      <c r="C153" t="s">
        <v>3976</v>
      </c>
      <c r="D153" t="s">
        <v>949</v>
      </c>
      <c r="E153" t="s">
        <v>3977</v>
      </c>
      <c r="F153" t="s">
        <v>3978</v>
      </c>
      <c r="G153" t="s">
        <v>3979</v>
      </c>
    </row>
    <row r="154" spans="1:8" x14ac:dyDescent="0.3">
      <c r="A154" s="1">
        <v>9</v>
      </c>
      <c r="B154" t="s">
        <v>1295</v>
      </c>
      <c r="C154" t="s">
        <v>3980</v>
      </c>
      <c r="D154" t="s">
        <v>674</v>
      </c>
      <c r="E154" t="s">
        <v>3981</v>
      </c>
      <c r="F154" t="s">
        <v>3982</v>
      </c>
      <c r="G154" t="s">
        <v>3983</v>
      </c>
    </row>
    <row r="155" spans="1:8" x14ac:dyDescent="0.3">
      <c r="A155" s="1">
        <v>10</v>
      </c>
      <c r="B155" t="s">
        <v>1301</v>
      </c>
      <c r="C155" t="s">
        <v>3980</v>
      </c>
      <c r="D155" t="s">
        <v>674</v>
      </c>
      <c r="E155" t="s">
        <v>3981</v>
      </c>
      <c r="F155" t="s">
        <v>3982</v>
      </c>
      <c r="G155" t="s">
        <v>3983</v>
      </c>
    </row>
    <row r="156" spans="1:8" x14ac:dyDescent="0.3">
      <c r="A156" s="1">
        <v>11</v>
      </c>
      <c r="B156" t="s">
        <v>439</v>
      </c>
      <c r="C156" t="s">
        <v>331</v>
      </c>
      <c r="D156" t="s">
        <v>331</v>
      </c>
      <c r="E156" t="s">
        <v>331</v>
      </c>
      <c r="F156" t="s">
        <v>331</v>
      </c>
      <c r="G156" t="s">
        <v>331</v>
      </c>
    </row>
    <row r="157" spans="1:8" x14ac:dyDescent="0.3">
      <c r="A157" s="1">
        <v>12</v>
      </c>
      <c r="B157" t="s">
        <v>1302</v>
      </c>
      <c r="C157" t="s">
        <v>331</v>
      </c>
      <c r="D157" t="s">
        <v>331</v>
      </c>
      <c r="E157" t="s">
        <v>331</v>
      </c>
      <c r="F157" t="s">
        <v>331</v>
      </c>
      <c r="G157" t="s">
        <v>331</v>
      </c>
    </row>
    <row r="158" spans="1:8" x14ac:dyDescent="0.3">
      <c r="A158" s="1">
        <v>13</v>
      </c>
      <c r="B158" t="s">
        <v>1303</v>
      </c>
      <c r="C158" t="s">
        <v>331</v>
      </c>
      <c r="D158" t="s">
        <v>3984</v>
      </c>
      <c r="E158" t="s">
        <v>3985</v>
      </c>
      <c r="F158" t="s">
        <v>3986</v>
      </c>
      <c r="G158" t="s">
        <v>3987</v>
      </c>
    </row>
    <row r="160" spans="1:8" x14ac:dyDescent="0.3">
      <c r="B160" s="1" t="s">
        <v>383</v>
      </c>
      <c r="C160" s="1" t="s">
        <v>319</v>
      </c>
      <c r="D160" s="1" t="s">
        <v>320</v>
      </c>
      <c r="E160" s="1" t="s">
        <v>321</v>
      </c>
      <c r="F160" s="1" t="s">
        <v>322</v>
      </c>
      <c r="G160" s="1" t="s">
        <v>323</v>
      </c>
      <c r="H160" s="1" t="s">
        <v>324</v>
      </c>
    </row>
    <row r="161" spans="1:7" x14ac:dyDescent="0.3">
      <c r="A161" s="1">
        <v>0</v>
      </c>
      <c r="B161" t="s">
        <v>1308</v>
      </c>
      <c r="C161" t="s">
        <v>3988</v>
      </c>
      <c r="D161" t="s">
        <v>3989</v>
      </c>
      <c r="E161" t="s">
        <v>3990</v>
      </c>
      <c r="F161" t="s">
        <v>3991</v>
      </c>
      <c r="G161" t="s">
        <v>3992</v>
      </c>
    </row>
    <row r="162" spans="1:7" x14ac:dyDescent="0.3">
      <c r="A162" s="1">
        <v>1</v>
      </c>
      <c r="B162" t="s">
        <v>1314</v>
      </c>
      <c r="C162" t="s">
        <v>331</v>
      </c>
      <c r="D162" t="s">
        <v>2432</v>
      </c>
      <c r="E162" t="s">
        <v>3993</v>
      </c>
      <c r="F162" t="s">
        <v>3994</v>
      </c>
      <c r="G162" t="s">
        <v>3995</v>
      </c>
    </row>
    <row r="163" spans="1:7" x14ac:dyDescent="0.3">
      <c r="A163" s="1">
        <v>2</v>
      </c>
      <c r="B163" t="s">
        <v>1319</v>
      </c>
      <c r="C163" t="s">
        <v>3996</v>
      </c>
      <c r="D163" t="s">
        <v>331</v>
      </c>
      <c r="E163" t="s">
        <v>3997</v>
      </c>
      <c r="F163" t="s">
        <v>3998</v>
      </c>
      <c r="G163" t="s">
        <v>3999</v>
      </c>
    </row>
    <row r="164" spans="1:7" x14ac:dyDescent="0.3">
      <c r="A164" s="1">
        <v>3</v>
      </c>
      <c r="B164" t="s">
        <v>1325</v>
      </c>
      <c r="C164" t="s">
        <v>331</v>
      </c>
      <c r="D164" t="s">
        <v>331</v>
      </c>
      <c r="E164" t="s">
        <v>331</v>
      </c>
      <c r="F164" t="s">
        <v>4000</v>
      </c>
      <c r="G164" t="s">
        <v>4001</v>
      </c>
    </row>
    <row r="165" spans="1:7" x14ac:dyDescent="0.3">
      <c r="A165" s="1">
        <v>4</v>
      </c>
      <c r="B165" t="s">
        <v>1330</v>
      </c>
      <c r="C165" t="s">
        <v>4002</v>
      </c>
      <c r="D165" t="s">
        <v>3989</v>
      </c>
      <c r="E165" t="s">
        <v>3958</v>
      </c>
      <c r="F165" t="s">
        <v>4003</v>
      </c>
      <c r="G165" t="s">
        <v>4004</v>
      </c>
    </row>
    <row r="166" spans="1:7" x14ac:dyDescent="0.3">
      <c r="A166" s="1">
        <v>5</v>
      </c>
      <c r="B166" t="s">
        <v>1336</v>
      </c>
      <c r="C166" t="s">
        <v>331</v>
      </c>
      <c r="D166" t="s">
        <v>4005</v>
      </c>
      <c r="E166" t="s">
        <v>4006</v>
      </c>
      <c r="F166" t="s">
        <v>4007</v>
      </c>
      <c r="G166" t="s">
        <v>4008</v>
      </c>
    </row>
    <row r="167" spans="1:7" x14ac:dyDescent="0.3">
      <c r="A167" s="1">
        <v>6</v>
      </c>
      <c r="B167" t="s">
        <v>1341</v>
      </c>
      <c r="C167" t="s">
        <v>331</v>
      </c>
      <c r="D167" t="s">
        <v>331</v>
      </c>
      <c r="E167" t="s">
        <v>331</v>
      </c>
      <c r="F167" t="s">
        <v>331</v>
      </c>
      <c r="G167" t="s">
        <v>4009</v>
      </c>
    </row>
    <row r="168" spans="1:7" x14ac:dyDescent="0.3">
      <c r="A168" s="1">
        <v>7</v>
      </c>
      <c r="B168" t="s">
        <v>1343</v>
      </c>
      <c r="C168" t="s">
        <v>4010</v>
      </c>
      <c r="D168" t="s">
        <v>4011</v>
      </c>
      <c r="E168" t="s">
        <v>3184</v>
      </c>
      <c r="F168" t="s">
        <v>4012</v>
      </c>
      <c r="G168" t="s">
        <v>4013</v>
      </c>
    </row>
    <row r="169" spans="1:7" x14ac:dyDescent="0.3">
      <c r="A169" s="1">
        <v>8</v>
      </c>
      <c r="B169" t="s">
        <v>1349</v>
      </c>
      <c r="C169" t="s">
        <v>4014</v>
      </c>
      <c r="D169" t="s">
        <v>4015</v>
      </c>
      <c r="E169" t="s">
        <v>4016</v>
      </c>
      <c r="F169" t="s">
        <v>4017</v>
      </c>
      <c r="G169" t="s">
        <v>4018</v>
      </c>
    </row>
    <row r="170" spans="1:7" x14ac:dyDescent="0.3">
      <c r="A170" s="1">
        <v>9</v>
      </c>
      <c r="B170" t="s">
        <v>1355</v>
      </c>
      <c r="C170" t="s">
        <v>331</v>
      </c>
      <c r="D170" t="s">
        <v>331</v>
      </c>
      <c r="E170" t="s">
        <v>331</v>
      </c>
      <c r="F170" t="s">
        <v>331</v>
      </c>
      <c r="G170" t="s">
        <v>331</v>
      </c>
    </row>
    <row r="171" spans="1:7" x14ac:dyDescent="0.3">
      <c r="A171" s="1">
        <v>10</v>
      </c>
      <c r="B171" t="s">
        <v>1356</v>
      </c>
      <c r="C171" t="s">
        <v>4019</v>
      </c>
      <c r="D171" t="s">
        <v>4020</v>
      </c>
      <c r="E171" t="s">
        <v>717</v>
      </c>
      <c r="F171" t="s">
        <v>2879</v>
      </c>
      <c r="G171" t="s">
        <v>4021</v>
      </c>
    </row>
    <row r="172" spans="1:7" x14ac:dyDescent="0.3">
      <c r="A172" s="1">
        <v>11</v>
      </c>
      <c r="B172" t="s">
        <v>1362</v>
      </c>
      <c r="C172" t="s">
        <v>3043</v>
      </c>
      <c r="D172" t="s">
        <v>4022</v>
      </c>
      <c r="E172" t="s">
        <v>4023</v>
      </c>
      <c r="F172" t="s">
        <v>4024</v>
      </c>
      <c r="G172" t="s">
        <v>4025</v>
      </c>
    </row>
    <row r="173" spans="1:7" x14ac:dyDescent="0.3">
      <c r="A173" s="1">
        <v>12</v>
      </c>
      <c r="B173" t="s">
        <v>1368</v>
      </c>
      <c r="C173" t="s">
        <v>4026</v>
      </c>
      <c r="D173" t="s">
        <v>4027</v>
      </c>
      <c r="E173" t="s">
        <v>4028</v>
      </c>
      <c r="F173" t="s">
        <v>4029</v>
      </c>
      <c r="G173" t="s">
        <v>4030</v>
      </c>
    </row>
    <row r="174" spans="1:7" x14ac:dyDescent="0.3">
      <c r="A174" s="1">
        <v>13</v>
      </c>
      <c r="B174" t="s">
        <v>1374</v>
      </c>
      <c r="C174" t="s">
        <v>2280</v>
      </c>
      <c r="D174" t="s">
        <v>4031</v>
      </c>
      <c r="E174" t="s">
        <v>4032</v>
      </c>
      <c r="F174" t="s">
        <v>2036</v>
      </c>
      <c r="G174" t="s">
        <v>4033</v>
      </c>
    </row>
    <row r="175" spans="1:7" x14ac:dyDescent="0.3">
      <c r="A175" s="1">
        <v>14</v>
      </c>
      <c r="B175" t="s">
        <v>1380</v>
      </c>
      <c r="C175" t="s">
        <v>4034</v>
      </c>
      <c r="D175" t="s">
        <v>4035</v>
      </c>
      <c r="E175" t="s">
        <v>4036</v>
      </c>
      <c r="F175" t="s">
        <v>4037</v>
      </c>
      <c r="G175" t="s">
        <v>4038</v>
      </c>
    </row>
    <row r="176" spans="1:7" x14ac:dyDescent="0.3">
      <c r="A176" s="1">
        <v>15</v>
      </c>
      <c r="B176" t="s">
        <v>1386</v>
      </c>
      <c r="C176" t="s">
        <v>4039</v>
      </c>
      <c r="D176" t="s">
        <v>4040</v>
      </c>
      <c r="E176" t="s">
        <v>4041</v>
      </c>
      <c r="F176" t="s">
        <v>4042</v>
      </c>
      <c r="G176" t="s">
        <v>4043</v>
      </c>
    </row>
    <row r="177" spans="1:7" x14ac:dyDescent="0.3">
      <c r="A177" s="1">
        <v>16</v>
      </c>
      <c r="B177" t="s">
        <v>407</v>
      </c>
      <c r="C177" t="s">
        <v>4044</v>
      </c>
      <c r="D177" t="s">
        <v>4045</v>
      </c>
      <c r="E177" t="s">
        <v>2623</v>
      </c>
      <c r="F177" t="s">
        <v>4046</v>
      </c>
      <c r="G177" t="s">
        <v>2261</v>
      </c>
    </row>
    <row r="178" spans="1:7" x14ac:dyDescent="0.3">
      <c r="A178" s="1">
        <v>17</v>
      </c>
      <c r="B178" t="s">
        <v>1397</v>
      </c>
      <c r="C178" t="s">
        <v>4047</v>
      </c>
      <c r="D178" t="s">
        <v>4048</v>
      </c>
      <c r="E178" t="s">
        <v>4049</v>
      </c>
      <c r="F178" t="s">
        <v>4050</v>
      </c>
      <c r="G178" t="s">
        <v>4051</v>
      </c>
    </row>
    <row r="179" spans="1:7" x14ac:dyDescent="0.3">
      <c r="A179" s="1">
        <v>18</v>
      </c>
      <c r="B179" t="s">
        <v>1403</v>
      </c>
      <c r="C179" t="s">
        <v>331</v>
      </c>
      <c r="D179" t="s">
        <v>4052</v>
      </c>
      <c r="E179" t="s">
        <v>4053</v>
      </c>
      <c r="F179" t="s">
        <v>4054</v>
      </c>
      <c r="G179" t="s">
        <v>4055</v>
      </c>
    </row>
    <row r="180" spans="1:7" x14ac:dyDescent="0.3">
      <c r="A180" s="1">
        <v>19</v>
      </c>
      <c r="B180" t="s">
        <v>1407</v>
      </c>
      <c r="C180" t="s">
        <v>331</v>
      </c>
      <c r="D180" t="s">
        <v>331</v>
      </c>
      <c r="E180" t="s">
        <v>331</v>
      </c>
      <c r="F180" t="s">
        <v>331</v>
      </c>
      <c r="G180" t="s">
        <v>4056</v>
      </c>
    </row>
    <row r="181" spans="1:7" x14ac:dyDescent="0.3">
      <c r="A181" s="1">
        <v>20</v>
      </c>
      <c r="B181" t="s">
        <v>1409</v>
      </c>
      <c r="C181" t="s">
        <v>331</v>
      </c>
      <c r="D181" t="s">
        <v>4057</v>
      </c>
      <c r="E181" t="s">
        <v>4058</v>
      </c>
      <c r="F181" t="s">
        <v>4059</v>
      </c>
      <c r="G181" t="s">
        <v>4060</v>
      </c>
    </row>
    <row r="182" spans="1:7" x14ac:dyDescent="0.3">
      <c r="A182" s="1">
        <v>21</v>
      </c>
      <c r="B182" t="s">
        <v>420</v>
      </c>
      <c r="C182" t="s">
        <v>331</v>
      </c>
      <c r="D182" t="s">
        <v>331</v>
      </c>
      <c r="E182" t="s">
        <v>331</v>
      </c>
      <c r="F182" t="s">
        <v>331</v>
      </c>
      <c r="G182" t="s">
        <v>331</v>
      </c>
    </row>
    <row r="183" spans="1:7" x14ac:dyDescent="0.3">
      <c r="A183" s="1">
        <v>22</v>
      </c>
      <c r="B183" t="s">
        <v>1412</v>
      </c>
      <c r="C183" t="s">
        <v>331</v>
      </c>
      <c r="D183" t="s">
        <v>4057</v>
      </c>
      <c r="E183" t="s">
        <v>4058</v>
      </c>
      <c r="F183" t="s">
        <v>4059</v>
      </c>
      <c r="G183" t="s">
        <v>4060</v>
      </c>
    </row>
    <row r="184" spans="1:7" x14ac:dyDescent="0.3">
      <c r="A184" s="1">
        <v>23</v>
      </c>
      <c r="B184" t="s">
        <v>426</v>
      </c>
      <c r="C184" t="s">
        <v>331</v>
      </c>
      <c r="D184" t="s">
        <v>331</v>
      </c>
      <c r="E184" t="s">
        <v>331</v>
      </c>
      <c r="F184" t="s">
        <v>331</v>
      </c>
      <c r="G184" t="s">
        <v>331</v>
      </c>
    </row>
    <row r="185" spans="1:7" x14ac:dyDescent="0.3">
      <c r="A185" s="1">
        <v>24</v>
      </c>
      <c r="B185" t="s">
        <v>408</v>
      </c>
      <c r="C185" t="s">
        <v>331</v>
      </c>
      <c r="D185" t="s">
        <v>331</v>
      </c>
      <c r="E185" t="s">
        <v>331</v>
      </c>
      <c r="F185" t="s">
        <v>4061</v>
      </c>
      <c r="G185" t="s">
        <v>331</v>
      </c>
    </row>
    <row r="186" spans="1:7" x14ac:dyDescent="0.3">
      <c r="A186" s="1">
        <v>25</v>
      </c>
      <c r="B186" t="s">
        <v>440</v>
      </c>
      <c r="C186" t="s">
        <v>4047</v>
      </c>
      <c r="D186" t="s">
        <v>4048</v>
      </c>
      <c r="E186" t="s">
        <v>4062</v>
      </c>
      <c r="F186" t="s">
        <v>4063</v>
      </c>
      <c r="G186" t="s">
        <v>2236</v>
      </c>
    </row>
    <row r="187" spans="1:7" x14ac:dyDescent="0.3">
      <c r="A187" s="1">
        <v>26</v>
      </c>
      <c r="B187" t="s">
        <v>446</v>
      </c>
      <c r="C187" t="s">
        <v>331</v>
      </c>
      <c r="D187" t="s">
        <v>4064</v>
      </c>
      <c r="E187" t="s">
        <v>4065</v>
      </c>
      <c r="F187" t="s">
        <v>4066</v>
      </c>
      <c r="G187" t="s">
        <v>4067</v>
      </c>
    </row>
    <row r="188" spans="1:7" x14ac:dyDescent="0.3">
      <c r="A188" s="1">
        <v>27</v>
      </c>
      <c r="B188" t="s">
        <v>451</v>
      </c>
      <c r="C188" t="s">
        <v>331</v>
      </c>
      <c r="D188" t="s">
        <v>331</v>
      </c>
      <c r="E188" t="s">
        <v>331</v>
      </c>
      <c r="F188" t="s">
        <v>331</v>
      </c>
      <c r="G188" t="s">
        <v>4068</v>
      </c>
    </row>
    <row r="189" spans="1:7" x14ac:dyDescent="0.3">
      <c r="A189" s="1">
        <v>28</v>
      </c>
      <c r="B189" t="s">
        <v>1418</v>
      </c>
      <c r="C189" t="s">
        <v>4069</v>
      </c>
      <c r="D189" t="s">
        <v>4070</v>
      </c>
      <c r="E189" t="s">
        <v>4071</v>
      </c>
      <c r="F189" t="s">
        <v>551</v>
      </c>
      <c r="G189" t="s">
        <v>4072</v>
      </c>
    </row>
    <row r="190" spans="1:7" x14ac:dyDescent="0.3">
      <c r="A190" s="1">
        <v>29</v>
      </c>
      <c r="B190" t="s">
        <v>1424</v>
      </c>
      <c r="C190" t="s">
        <v>1243</v>
      </c>
      <c r="D190" t="s">
        <v>350</v>
      </c>
      <c r="E190" t="s">
        <v>625</v>
      </c>
      <c r="F190" t="s">
        <v>4041</v>
      </c>
      <c r="G190" t="s">
        <v>636</v>
      </c>
    </row>
    <row r="191" spans="1:7" x14ac:dyDescent="0.3">
      <c r="A191" s="1">
        <v>30</v>
      </c>
      <c r="B191" t="s">
        <v>1430</v>
      </c>
      <c r="C191" t="s">
        <v>331</v>
      </c>
      <c r="D191" t="s">
        <v>331</v>
      </c>
      <c r="E191" t="s">
        <v>331</v>
      </c>
      <c r="F191" t="s">
        <v>331</v>
      </c>
      <c r="G191" t="s">
        <v>331</v>
      </c>
    </row>
    <row r="192" spans="1:7" x14ac:dyDescent="0.3">
      <c r="A192" s="1">
        <v>31</v>
      </c>
      <c r="B192" t="s">
        <v>1433</v>
      </c>
      <c r="C192" t="s">
        <v>3997</v>
      </c>
      <c r="D192" t="s">
        <v>4073</v>
      </c>
      <c r="E192" t="s">
        <v>4074</v>
      </c>
      <c r="F192" t="s">
        <v>4075</v>
      </c>
      <c r="G192" t="s">
        <v>4076</v>
      </c>
    </row>
    <row r="193" spans="1:7" x14ac:dyDescent="0.3">
      <c r="A193" s="1">
        <v>32</v>
      </c>
      <c r="B193" t="s">
        <v>1439</v>
      </c>
      <c r="C193" t="s">
        <v>331</v>
      </c>
      <c r="D193" t="s">
        <v>331</v>
      </c>
      <c r="E193" t="s">
        <v>331</v>
      </c>
      <c r="F193" t="s">
        <v>331</v>
      </c>
      <c r="G193" t="s">
        <v>331</v>
      </c>
    </row>
    <row r="194" spans="1:7" x14ac:dyDescent="0.3">
      <c r="A194" s="1">
        <v>33</v>
      </c>
      <c r="B194" t="s">
        <v>478</v>
      </c>
      <c r="C194" t="s">
        <v>331</v>
      </c>
      <c r="D194" t="s">
        <v>331</v>
      </c>
      <c r="E194" t="s">
        <v>331</v>
      </c>
      <c r="F194" t="s">
        <v>331</v>
      </c>
      <c r="G194" t="s">
        <v>331</v>
      </c>
    </row>
    <row r="195" spans="1:7" x14ac:dyDescent="0.3">
      <c r="A195" s="1">
        <v>34</v>
      </c>
      <c r="B195" t="s">
        <v>479</v>
      </c>
      <c r="C195" t="s">
        <v>331</v>
      </c>
      <c r="D195" t="s">
        <v>331</v>
      </c>
      <c r="E195" t="s">
        <v>331</v>
      </c>
      <c r="F195" t="s">
        <v>331</v>
      </c>
      <c r="G195" t="s">
        <v>331</v>
      </c>
    </row>
    <row r="196" spans="1:7" x14ac:dyDescent="0.3">
      <c r="A196" s="1">
        <v>35</v>
      </c>
      <c r="B196" t="s">
        <v>480</v>
      </c>
      <c r="C196" t="s">
        <v>331</v>
      </c>
      <c r="D196" t="s">
        <v>331</v>
      </c>
      <c r="E196" t="s">
        <v>331</v>
      </c>
      <c r="F196" t="s">
        <v>331</v>
      </c>
      <c r="G196" t="s">
        <v>331</v>
      </c>
    </row>
    <row r="197" spans="1:7" x14ac:dyDescent="0.3">
      <c r="A197" s="1">
        <v>36</v>
      </c>
      <c r="B197" t="s">
        <v>481</v>
      </c>
      <c r="C197" t="s">
        <v>2160</v>
      </c>
      <c r="D197" t="s">
        <v>839</v>
      </c>
      <c r="E197" t="s">
        <v>4077</v>
      </c>
      <c r="F197" t="s">
        <v>3553</v>
      </c>
      <c r="G197" t="s">
        <v>4078</v>
      </c>
    </row>
    <row r="198" spans="1:7" x14ac:dyDescent="0.3">
      <c r="A198" s="1">
        <v>37</v>
      </c>
      <c r="B198" t="s">
        <v>486</v>
      </c>
      <c r="C198" t="s">
        <v>331</v>
      </c>
      <c r="D198" t="s">
        <v>331</v>
      </c>
      <c r="E198" t="s">
        <v>331</v>
      </c>
      <c r="F198" t="s">
        <v>331</v>
      </c>
      <c r="G198" t="s">
        <v>331</v>
      </c>
    </row>
    <row r="199" spans="1:7" x14ac:dyDescent="0.3">
      <c r="A199" s="1">
        <v>38</v>
      </c>
      <c r="B199" t="s">
        <v>487</v>
      </c>
      <c r="C199" t="s">
        <v>2160</v>
      </c>
      <c r="D199" t="s">
        <v>839</v>
      </c>
      <c r="E199" t="s">
        <v>4077</v>
      </c>
      <c r="F199" t="s">
        <v>3553</v>
      </c>
      <c r="G199" t="s">
        <v>4078</v>
      </c>
    </row>
    <row r="200" spans="1:7" x14ac:dyDescent="0.3">
      <c r="A200" s="1">
        <v>39</v>
      </c>
      <c r="B200" t="s">
        <v>488</v>
      </c>
      <c r="C200" t="s">
        <v>331</v>
      </c>
      <c r="D200" t="s">
        <v>4079</v>
      </c>
      <c r="E200" t="s">
        <v>4080</v>
      </c>
      <c r="F200" t="s">
        <v>4053</v>
      </c>
      <c r="G200" t="s">
        <v>4081</v>
      </c>
    </row>
    <row r="201" spans="1:7" x14ac:dyDescent="0.3">
      <c r="A201" s="1">
        <v>40</v>
      </c>
      <c r="B201" t="s">
        <v>1457</v>
      </c>
      <c r="C201" t="s">
        <v>331</v>
      </c>
      <c r="D201" t="s">
        <v>331</v>
      </c>
      <c r="E201" t="s">
        <v>331</v>
      </c>
      <c r="F201" t="s">
        <v>331</v>
      </c>
      <c r="G201" t="s">
        <v>4082</v>
      </c>
    </row>
    <row r="202" spans="1:7" x14ac:dyDescent="0.3">
      <c r="A202" s="1">
        <v>41</v>
      </c>
      <c r="B202" t="s">
        <v>495</v>
      </c>
      <c r="C202" t="s">
        <v>331</v>
      </c>
      <c r="D202" t="s">
        <v>331</v>
      </c>
      <c r="E202" t="s">
        <v>331</v>
      </c>
      <c r="F202" t="s">
        <v>331</v>
      </c>
      <c r="G202" t="s">
        <v>331</v>
      </c>
    </row>
    <row r="203" spans="1:7" x14ac:dyDescent="0.3">
      <c r="A203" s="1">
        <v>42</v>
      </c>
      <c r="B203" t="s">
        <v>496</v>
      </c>
      <c r="C203" t="s">
        <v>331</v>
      </c>
      <c r="D203" t="s">
        <v>331</v>
      </c>
      <c r="E203" t="s">
        <v>331</v>
      </c>
      <c r="F203" t="s">
        <v>331</v>
      </c>
      <c r="G203" t="s">
        <v>331</v>
      </c>
    </row>
    <row r="204" spans="1:7" x14ac:dyDescent="0.3">
      <c r="A204" s="1">
        <v>43</v>
      </c>
      <c r="B204" t="s">
        <v>497</v>
      </c>
      <c r="C204" t="s">
        <v>331</v>
      </c>
      <c r="D204" t="s">
        <v>331</v>
      </c>
      <c r="E204" t="s">
        <v>331</v>
      </c>
      <c r="F204" t="s">
        <v>331</v>
      </c>
      <c r="G204" t="s">
        <v>331</v>
      </c>
    </row>
    <row r="205" spans="1:7" x14ac:dyDescent="0.3">
      <c r="A205" s="1">
        <v>44</v>
      </c>
      <c r="B205" t="s">
        <v>498</v>
      </c>
      <c r="C205" t="s">
        <v>331</v>
      </c>
      <c r="D205" t="s">
        <v>331</v>
      </c>
      <c r="E205" t="s">
        <v>331</v>
      </c>
      <c r="F205" t="s">
        <v>331</v>
      </c>
      <c r="G205" t="s">
        <v>331</v>
      </c>
    </row>
    <row r="206" spans="1:7" x14ac:dyDescent="0.3">
      <c r="A206" s="1">
        <v>45</v>
      </c>
      <c r="B206" t="s">
        <v>499</v>
      </c>
      <c r="C206" t="s">
        <v>331</v>
      </c>
      <c r="D206" t="s">
        <v>331</v>
      </c>
      <c r="E206" t="s">
        <v>331</v>
      </c>
      <c r="F206" t="s">
        <v>331</v>
      </c>
      <c r="G206" t="s">
        <v>331</v>
      </c>
    </row>
    <row r="207" spans="1:7" x14ac:dyDescent="0.3">
      <c r="A207" s="1">
        <v>46</v>
      </c>
      <c r="B207" t="s">
        <v>500</v>
      </c>
      <c r="C207" t="s">
        <v>331</v>
      </c>
      <c r="D207" t="s">
        <v>331</v>
      </c>
      <c r="E207" t="s">
        <v>331</v>
      </c>
      <c r="F207" t="s">
        <v>331</v>
      </c>
      <c r="G207" t="s">
        <v>331</v>
      </c>
    </row>
    <row r="208" spans="1:7" x14ac:dyDescent="0.3">
      <c r="A208" s="1">
        <v>47</v>
      </c>
      <c r="B208" t="s">
        <v>501</v>
      </c>
      <c r="C208" t="s">
        <v>2160</v>
      </c>
      <c r="D208" t="s">
        <v>839</v>
      </c>
      <c r="E208" t="s">
        <v>4077</v>
      </c>
      <c r="F208" t="s">
        <v>3553</v>
      </c>
      <c r="G208" t="s">
        <v>4078</v>
      </c>
    </row>
    <row r="209" spans="1:8" x14ac:dyDescent="0.3">
      <c r="A209" s="1">
        <v>48</v>
      </c>
      <c r="B209" t="s">
        <v>502</v>
      </c>
      <c r="C209" t="s">
        <v>3905</v>
      </c>
      <c r="D209" t="s">
        <v>4083</v>
      </c>
      <c r="E209" t="s">
        <v>4084</v>
      </c>
      <c r="F209" t="s">
        <v>3905</v>
      </c>
      <c r="G209" t="s">
        <v>4085</v>
      </c>
    </row>
    <row r="210" spans="1:8" x14ac:dyDescent="0.3">
      <c r="A210" s="1">
        <v>49</v>
      </c>
      <c r="B210" t="s">
        <v>508</v>
      </c>
      <c r="C210" t="s">
        <v>331</v>
      </c>
      <c r="D210" t="s">
        <v>879</v>
      </c>
      <c r="E210" t="s">
        <v>4086</v>
      </c>
      <c r="F210" t="s">
        <v>4087</v>
      </c>
      <c r="G210" t="s">
        <v>4088</v>
      </c>
    </row>
    <row r="211" spans="1:8" x14ac:dyDescent="0.3">
      <c r="A211" s="1">
        <v>50</v>
      </c>
      <c r="B211" t="s">
        <v>513</v>
      </c>
      <c r="C211" t="s">
        <v>517</v>
      </c>
      <c r="D211" t="s">
        <v>4089</v>
      </c>
      <c r="E211" t="s">
        <v>2791</v>
      </c>
      <c r="F211" t="s">
        <v>2265</v>
      </c>
      <c r="G211" t="s">
        <v>4090</v>
      </c>
    </row>
    <row r="212" spans="1:8" x14ac:dyDescent="0.3">
      <c r="A212" s="1">
        <v>51</v>
      </c>
      <c r="B212" t="s">
        <v>518</v>
      </c>
      <c r="C212" t="s">
        <v>4091</v>
      </c>
      <c r="D212" t="s">
        <v>4092</v>
      </c>
      <c r="E212" t="s">
        <v>4093</v>
      </c>
      <c r="F212" t="s">
        <v>3905</v>
      </c>
      <c r="G212" t="s">
        <v>4085</v>
      </c>
    </row>
    <row r="213" spans="1:8" x14ac:dyDescent="0.3">
      <c r="A213" s="1">
        <v>52</v>
      </c>
      <c r="B213" t="s">
        <v>524</v>
      </c>
      <c r="C213" t="s">
        <v>331</v>
      </c>
      <c r="D213" t="s">
        <v>4094</v>
      </c>
      <c r="E213" t="s">
        <v>4095</v>
      </c>
      <c r="F213" t="s">
        <v>4096</v>
      </c>
      <c r="G213" t="s">
        <v>4088</v>
      </c>
    </row>
    <row r="214" spans="1:8" x14ac:dyDescent="0.3">
      <c r="A214" s="1">
        <v>53</v>
      </c>
      <c r="B214" t="s">
        <v>529</v>
      </c>
      <c r="C214" t="s">
        <v>4097</v>
      </c>
      <c r="D214" t="s">
        <v>4098</v>
      </c>
      <c r="E214" t="s">
        <v>4099</v>
      </c>
      <c r="F214" t="s">
        <v>2265</v>
      </c>
      <c r="G214" t="s">
        <v>4090</v>
      </c>
    </row>
    <row r="216" spans="1:8" x14ac:dyDescent="0.3">
      <c r="B216" s="1" t="s">
        <v>318</v>
      </c>
      <c r="C216" s="1" t="s">
        <v>319</v>
      </c>
      <c r="D216" s="1" t="s">
        <v>320</v>
      </c>
      <c r="E216" s="1" t="s">
        <v>321</v>
      </c>
      <c r="F216" s="1" t="s">
        <v>322</v>
      </c>
      <c r="G216" s="1" t="s">
        <v>323</v>
      </c>
      <c r="H216" s="1" t="s">
        <v>324</v>
      </c>
    </row>
    <row r="217" spans="1:8" x14ac:dyDescent="0.3">
      <c r="A217" s="1">
        <v>0</v>
      </c>
      <c r="B217" t="s">
        <v>1488</v>
      </c>
      <c r="C217" t="s">
        <v>4100</v>
      </c>
      <c r="D217" t="s">
        <v>4101</v>
      </c>
      <c r="E217" t="s">
        <v>4102</v>
      </c>
      <c r="F217" t="s">
        <v>4103</v>
      </c>
      <c r="G217" t="s">
        <v>4104</v>
      </c>
    </row>
    <row r="218" spans="1:8" x14ac:dyDescent="0.3">
      <c r="A218" s="1">
        <v>1</v>
      </c>
      <c r="B218" t="s">
        <v>1494</v>
      </c>
      <c r="C218" t="s">
        <v>331</v>
      </c>
      <c r="D218" t="s">
        <v>4105</v>
      </c>
      <c r="E218" t="s">
        <v>4106</v>
      </c>
      <c r="F218" t="s">
        <v>4107</v>
      </c>
      <c r="G218" t="s">
        <v>4108</v>
      </c>
    </row>
    <row r="219" spans="1:8" x14ac:dyDescent="0.3">
      <c r="A219" s="1">
        <v>2</v>
      </c>
      <c r="B219" t="s">
        <v>1499</v>
      </c>
      <c r="C219" t="s">
        <v>4109</v>
      </c>
      <c r="D219" t="s">
        <v>4110</v>
      </c>
      <c r="E219" t="s">
        <v>4111</v>
      </c>
      <c r="F219" t="s">
        <v>4112</v>
      </c>
      <c r="G219" t="s">
        <v>4113</v>
      </c>
    </row>
    <row r="220" spans="1:8" x14ac:dyDescent="0.3">
      <c r="A220" s="1">
        <v>3</v>
      </c>
      <c r="B220" t="s">
        <v>1505</v>
      </c>
      <c r="C220" t="s">
        <v>331</v>
      </c>
      <c r="D220" t="s">
        <v>331</v>
      </c>
      <c r="E220" t="s">
        <v>331</v>
      </c>
      <c r="F220" t="s">
        <v>331</v>
      </c>
      <c r="G220" t="s">
        <v>331</v>
      </c>
    </row>
    <row r="221" spans="1:8" x14ac:dyDescent="0.3">
      <c r="A221" s="1">
        <v>4</v>
      </c>
      <c r="B221" t="s">
        <v>1511</v>
      </c>
      <c r="C221" t="s">
        <v>331</v>
      </c>
      <c r="D221" t="s">
        <v>331</v>
      </c>
      <c r="E221" t="s">
        <v>331</v>
      </c>
      <c r="F221" t="s">
        <v>331</v>
      </c>
      <c r="G221" t="s">
        <v>4114</v>
      </c>
    </row>
    <row r="222" spans="1:8" x14ac:dyDescent="0.3">
      <c r="A222" s="1">
        <v>5</v>
      </c>
      <c r="B222" t="s">
        <v>1516</v>
      </c>
      <c r="C222" t="s">
        <v>331</v>
      </c>
      <c r="D222" t="s">
        <v>331</v>
      </c>
      <c r="E222" t="s">
        <v>331</v>
      </c>
      <c r="F222" t="s">
        <v>331</v>
      </c>
      <c r="G222" t="s">
        <v>4114</v>
      </c>
    </row>
    <row r="223" spans="1:8" x14ac:dyDescent="0.3">
      <c r="A223" s="1">
        <v>6</v>
      </c>
      <c r="B223" t="s">
        <v>1517</v>
      </c>
      <c r="C223" t="s">
        <v>331</v>
      </c>
      <c r="D223" t="s">
        <v>331</v>
      </c>
      <c r="E223" t="s">
        <v>331</v>
      </c>
      <c r="F223" t="s">
        <v>331</v>
      </c>
      <c r="G223" t="s">
        <v>331</v>
      </c>
    </row>
    <row r="224" spans="1:8" x14ac:dyDescent="0.3">
      <c r="A224" s="1">
        <v>7</v>
      </c>
      <c r="B224" t="s">
        <v>1518</v>
      </c>
      <c r="C224" t="s">
        <v>4115</v>
      </c>
      <c r="D224" t="s">
        <v>4116</v>
      </c>
      <c r="E224" t="s">
        <v>4117</v>
      </c>
      <c r="F224" t="s">
        <v>4118</v>
      </c>
      <c r="G224" t="s">
        <v>4119</v>
      </c>
    </row>
    <row r="225" spans="1:7" x14ac:dyDescent="0.3">
      <c r="A225" s="1">
        <v>8</v>
      </c>
      <c r="B225" t="s">
        <v>1521</v>
      </c>
      <c r="C225" t="s">
        <v>2641</v>
      </c>
      <c r="D225" t="s">
        <v>352</v>
      </c>
      <c r="E225" t="s">
        <v>4042</v>
      </c>
      <c r="F225" t="s">
        <v>2349</v>
      </c>
      <c r="G225" t="s">
        <v>4120</v>
      </c>
    </row>
    <row r="226" spans="1:7" x14ac:dyDescent="0.3">
      <c r="A226" s="1">
        <v>9</v>
      </c>
      <c r="B226" t="s">
        <v>1527</v>
      </c>
      <c r="C226" t="s">
        <v>4121</v>
      </c>
      <c r="D226" t="s">
        <v>4122</v>
      </c>
      <c r="E226" t="s">
        <v>4123</v>
      </c>
      <c r="F226" t="s">
        <v>4124</v>
      </c>
      <c r="G226" t="s">
        <v>4125</v>
      </c>
    </row>
    <row r="227" spans="1:7" x14ac:dyDescent="0.3">
      <c r="A227" s="1">
        <v>10</v>
      </c>
      <c r="B227" t="s">
        <v>1533</v>
      </c>
      <c r="C227" t="s">
        <v>4126</v>
      </c>
      <c r="D227" t="s">
        <v>4127</v>
      </c>
      <c r="E227" t="s">
        <v>4128</v>
      </c>
      <c r="F227" t="s">
        <v>4129</v>
      </c>
      <c r="G227" t="s">
        <v>4130</v>
      </c>
    </row>
    <row r="228" spans="1:7" x14ac:dyDescent="0.3">
      <c r="A228" s="1">
        <v>11</v>
      </c>
      <c r="B228" t="s">
        <v>1539</v>
      </c>
      <c r="C228" t="s">
        <v>2033</v>
      </c>
      <c r="D228" t="s">
        <v>4131</v>
      </c>
      <c r="E228" t="s">
        <v>4132</v>
      </c>
      <c r="F228" t="s">
        <v>4133</v>
      </c>
      <c r="G228" t="s">
        <v>4133</v>
      </c>
    </row>
    <row r="229" spans="1:7" x14ac:dyDescent="0.3">
      <c r="A229" s="1">
        <v>12</v>
      </c>
      <c r="B229" t="s">
        <v>1545</v>
      </c>
      <c r="C229" t="s">
        <v>4134</v>
      </c>
      <c r="D229" t="s">
        <v>4135</v>
      </c>
      <c r="E229" t="s">
        <v>4136</v>
      </c>
      <c r="F229" t="s">
        <v>4137</v>
      </c>
      <c r="G229" t="s">
        <v>4138</v>
      </c>
    </row>
    <row r="230" spans="1:7" x14ac:dyDescent="0.3">
      <c r="A230" s="1">
        <v>13</v>
      </c>
      <c r="B230" t="s">
        <v>1551</v>
      </c>
      <c r="C230" t="s">
        <v>331</v>
      </c>
      <c r="D230" t="s">
        <v>4139</v>
      </c>
      <c r="E230" t="s">
        <v>4140</v>
      </c>
      <c r="F230" t="s">
        <v>4141</v>
      </c>
      <c r="G230" t="s">
        <v>4142</v>
      </c>
    </row>
    <row r="231" spans="1:7" x14ac:dyDescent="0.3">
      <c r="A231" s="1">
        <v>14</v>
      </c>
      <c r="B231" t="s">
        <v>1556</v>
      </c>
      <c r="C231" t="s">
        <v>4143</v>
      </c>
      <c r="D231" t="s">
        <v>4144</v>
      </c>
      <c r="E231" t="s">
        <v>4145</v>
      </c>
      <c r="F231" t="s">
        <v>4146</v>
      </c>
      <c r="G231" t="s">
        <v>4147</v>
      </c>
    </row>
    <row r="232" spans="1:7" x14ac:dyDescent="0.3">
      <c r="A232" s="1">
        <v>15</v>
      </c>
      <c r="B232" t="s">
        <v>1562</v>
      </c>
      <c r="C232" t="s">
        <v>4148</v>
      </c>
      <c r="D232" t="s">
        <v>4149</v>
      </c>
      <c r="E232" t="s">
        <v>4150</v>
      </c>
      <c r="F232" t="s">
        <v>4151</v>
      </c>
      <c r="G232" t="s">
        <v>4152</v>
      </c>
    </row>
    <row r="233" spans="1:7" x14ac:dyDescent="0.3">
      <c r="A233" s="1">
        <v>16</v>
      </c>
      <c r="B233" t="s">
        <v>1568</v>
      </c>
      <c r="C233" t="s">
        <v>4153</v>
      </c>
      <c r="D233" t="s">
        <v>4154</v>
      </c>
      <c r="E233" t="s">
        <v>4155</v>
      </c>
      <c r="F233" t="s">
        <v>4156</v>
      </c>
      <c r="G233" t="s">
        <v>4157</v>
      </c>
    </row>
    <row r="234" spans="1:7" x14ac:dyDescent="0.3">
      <c r="A234" s="1">
        <v>17</v>
      </c>
      <c r="B234" t="s">
        <v>1574</v>
      </c>
      <c r="C234" t="s">
        <v>2764</v>
      </c>
      <c r="D234" t="s">
        <v>4158</v>
      </c>
      <c r="E234" t="s">
        <v>4159</v>
      </c>
      <c r="F234" t="s">
        <v>4160</v>
      </c>
      <c r="G234" t="s">
        <v>4161</v>
      </c>
    </row>
    <row r="235" spans="1:7" x14ac:dyDescent="0.3">
      <c r="A235" s="1">
        <v>18</v>
      </c>
      <c r="B235" t="s">
        <v>1580</v>
      </c>
      <c r="C235" t="s">
        <v>4162</v>
      </c>
      <c r="D235" t="s">
        <v>4163</v>
      </c>
      <c r="E235" t="s">
        <v>4164</v>
      </c>
      <c r="F235" t="s">
        <v>4165</v>
      </c>
      <c r="G235" t="s">
        <v>4166</v>
      </c>
    </row>
    <row r="236" spans="1:7" x14ac:dyDescent="0.3">
      <c r="A236" s="1">
        <v>19</v>
      </c>
      <c r="B236" t="s">
        <v>1586</v>
      </c>
      <c r="C236" t="s">
        <v>331</v>
      </c>
      <c r="D236" t="s">
        <v>331</v>
      </c>
      <c r="E236" t="s">
        <v>331</v>
      </c>
      <c r="F236" t="s">
        <v>331</v>
      </c>
      <c r="G236" t="s">
        <v>331</v>
      </c>
    </row>
    <row r="237" spans="1:7" x14ac:dyDescent="0.3">
      <c r="A237" s="1">
        <v>20</v>
      </c>
      <c r="B237" t="s">
        <v>1590</v>
      </c>
      <c r="C237" t="s">
        <v>331</v>
      </c>
      <c r="D237" t="s">
        <v>331</v>
      </c>
      <c r="E237" t="s">
        <v>331</v>
      </c>
      <c r="F237" t="s">
        <v>331</v>
      </c>
      <c r="G237" t="s">
        <v>331</v>
      </c>
    </row>
    <row r="238" spans="1:7" x14ac:dyDescent="0.3">
      <c r="A238" s="1">
        <v>21</v>
      </c>
      <c r="B238" t="s">
        <v>1591</v>
      </c>
      <c r="C238" t="s">
        <v>331</v>
      </c>
      <c r="D238" t="s">
        <v>331</v>
      </c>
      <c r="E238" t="s">
        <v>331</v>
      </c>
      <c r="F238" t="s">
        <v>331</v>
      </c>
      <c r="G238" t="s">
        <v>331</v>
      </c>
    </row>
    <row r="239" spans="1:7" x14ac:dyDescent="0.3">
      <c r="A239" s="1">
        <v>22</v>
      </c>
      <c r="B239" t="s">
        <v>1592</v>
      </c>
      <c r="C239" t="s">
        <v>4167</v>
      </c>
      <c r="D239" t="s">
        <v>166</v>
      </c>
      <c r="E239" t="s">
        <v>4168</v>
      </c>
      <c r="F239" t="s">
        <v>4169</v>
      </c>
      <c r="G239" t="s">
        <v>4170</v>
      </c>
    </row>
    <row r="240" spans="1:7" x14ac:dyDescent="0.3">
      <c r="A240" s="1">
        <v>23</v>
      </c>
      <c r="B240" t="s">
        <v>1593</v>
      </c>
      <c r="C240" t="s">
        <v>331</v>
      </c>
      <c r="D240" t="s">
        <v>331</v>
      </c>
      <c r="E240" t="s">
        <v>331</v>
      </c>
      <c r="F240" t="s">
        <v>331</v>
      </c>
      <c r="G240" t="s">
        <v>331</v>
      </c>
    </row>
    <row r="241" spans="1:8" x14ac:dyDescent="0.3">
      <c r="A241" s="1">
        <v>24</v>
      </c>
      <c r="B241" t="s">
        <v>1594</v>
      </c>
      <c r="C241" t="s">
        <v>4171</v>
      </c>
      <c r="D241" t="s">
        <v>4172</v>
      </c>
      <c r="E241" t="s">
        <v>4173</v>
      </c>
      <c r="F241" t="s">
        <v>4174</v>
      </c>
      <c r="G241" t="s">
        <v>4175</v>
      </c>
    </row>
    <row r="242" spans="1:8" x14ac:dyDescent="0.3">
      <c r="A242" s="1">
        <v>25</v>
      </c>
      <c r="B242" t="s">
        <v>1600</v>
      </c>
      <c r="C242" t="s">
        <v>331</v>
      </c>
      <c r="D242" t="s">
        <v>331</v>
      </c>
      <c r="E242" t="s">
        <v>331</v>
      </c>
      <c r="F242" t="s">
        <v>331</v>
      </c>
      <c r="G242" t="s">
        <v>331</v>
      </c>
    </row>
    <row r="243" spans="1:8" x14ac:dyDescent="0.3">
      <c r="A243" s="1">
        <v>26</v>
      </c>
      <c r="B243" t="s">
        <v>1601</v>
      </c>
      <c r="C243" t="s">
        <v>331</v>
      </c>
      <c r="D243" t="s">
        <v>4176</v>
      </c>
      <c r="E243" t="s">
        <v>4177</v>
      </c>
      <c r="F243" t="s">
        <v>4178</v>
      </c>
      <c r="G243" t="s">
        <v>3616</v>
      </c>
    </row>
    <row r="244" spans="1:8" x14ac:dyDescent="0.3">
      <c r="A244" s="1">
        <v>27</v>
      </c>
      <c r="B244" t="s">
        <v>1605</v>
      </c>
      <c r="C244" t="s">
        <v>331</v>
      </c>
      <c r="D244" t="s">
        <v>331</v>
      </c>
      <c r="E244" t="s">
        <v>331</v>
      </c>
      <c r="F244" t="s">
        <v>331</v>
      </c>
      <c r="G244" t="s">
        <v>331</v>
      </c>
    </row>
    <row r="245" spans="1:8" x14ac:dyDescent="0.3">
      <c r="A245" s="1">
        <v>28</v>
      </c>
      <c r="B245" t="s">
        <v>1606</v>
      </c>
      <c r="C245" t="s">
        <v>331</v>
      </c>
      <c r="D245" t="s">
        <v>331</v>
      </c>
      <c r="E245" t="s">
        <v>331</v>
      </c>
      <c r="F245" t="s">
        <v>331</v>
      </c>
      <c r="G245" t="s">
        <v>331</v>
      </c>
    </row>
    <row r="246" spans="1:8" x14ac:dyDescent="0.3">
      <c r="A246" s="1">
        <v>29</v>
      </c>
      <c r="B246" t="s">
        <v>635</v>
      </c>
      <c r="C246" t="s">
        <v>4179</v>
      </c>
      <c r="D246" t="s">
        <v>4180</v>
      </c>
      <c r="E246" t="s">
        <v>4181</v>
      </c>
      <c r="F246" t="s">
        <v>4182</v>
      </c>
      <c r="G246" t="s">
        <v>580</v>
      </c>
    </row>
    <row r="247" spans="1:8" x14ac:dyDescent="0.3">
      <c r="A247" s="1">
        <v>30</v>
      </c>
      <c r="B247" t="s">
        <v>1612</v>
      </c>
      <c r="C247" t="s">
        <v>867</v>
      </c>
      <c r="D247" t="s">
        <v>4183</v>
      </c>
      <c r="E247" t="s">
        <v>280</v>
      </c>
      <c r="F247" t="s">
        <v>4184</v>
      </c>
      <c r="G247" t="s">
        <v>4185</v>
      </c>
    </row>
    <row r="248" spans="1:8" x14ac:dyDescent="0.3">
      <c r="A248" s="1">
        <v>31</v>
      </c>
      <c r="B248" t="s">
        <v>680</v>
      </c>
      <c r="C248" t="s">
        <v>867</v>
      </c>
      <c r="D248" t="s">
        <v>4183</v>
      </c>
      <c r="E248" t="s">
        <v>280</v>
      </c>
      <c r="F248" t="s">
        <v>4184</v>
      </c>
      <c r="G248" t="s">
        <v>4185</v>
      </c>
    </row>
    <row r="249" spans="1:8" x14ac:dyDescent="0.3">
      <c r="A249" s="1">
        <v>32</v>
      </c>
      <c r="B249" t="s">
        <v>666</v>
      </c>
      <c r="C249" t="s">
        <v>331</v>
      </c>
      <c r="D249" t="s">
        <v>331</v>
      </c>
      <c r="E249" t="s">
        <v>331</v>
      </c>
      <c r="F249" t="s">
        <v>331</v>
      </c>
      <c r="G249" t="s">
        <v>331</v>
      </c>
    </row>
    <row r="250" spans="1:8" x14ac:dyDescent="0.3">
      <c r="A250" s="1">
        <v>33</v>
      </c>
      <c r="B250" t="s">
        <v>1627</v>
      </c>
      <c r="C250" t="s">
        <v>999</v>
      </c>
      <c r="D250" t="s">
        <v>3769</v>
      </c>
      <c r="E250" t="s">
        <v>331</v>
      </c>
      <c r="F250" t="s">
        <v>331</v>
      </c>
      <c r="G250" t="s">
        <v>331</v>
      </c>
    </row>
    <row r="251" spans="1:8" x14ac:dyDescent="0.3">
      <c r="A251" s="1">
        <v>34</v>
      </c>
      <c r="B251" t="s">
        <v>687</v>
      </c>
      <c r="C251" t="s">
        <v>4186</v>
      </c>
      <c r="D251" t="s">
        <v>4187</v>
      </c>
      <c r="E251" t="s">
        <v>4188</v>
      </c>
      <c r="F251" t="s">
        <v>4189</v>
      </c>
      <c r="G251" t="s">
        <v>4190</v>
      </c>
    </row>
    <row r="252" spans="1:8" x14ac:dyDescent="0.3">
      <c r="A252" s="1">
        <v>35</v>
      </c>
      <c r="B252" t="s">
        <v>1636</v>
      </c>
      <c r="C252" t="s">
        <v>331</v>
      </c>
      <c r="D252" t="s">
        <v>4095</v>
      </c>
      <c r="E252" t="s">
        <v>4191</v>
      </c>
      <c r="F252" t="s">
        <v>4192</v>
      </c>
      <c r="G252" t="s">
        <v>4193</v>
      </c>
    </row>
    <row r="253" spans="1:8" x14ac:dyDescent="0.3">
      <c r="A253" s="1">
        <v>36</v>
      </c>
      <c r="B253" t="s">
        <v>1641</v>
      </c>
      <c r="C253" t="s">
        <v>331</v>
      </c>
      <c r="D253" t="s">
        <v>331</v>
      </c>
      <c r="E253" t="s">
        <v>331</v>
      </c>
      <c r="F253" t="s">
        <v>331</v>
      </c>
      <c r="G253" t="s">
        <v>4194</v>
      </c>
    </row>
    <row r="255" spans="1:8" x14ac:dyDescent="0.3">
      <c r="B255" s="1" t="s">
        <v>383</v>
      </c>
      <c r="C255" s="1" t="s">
        <v>319</v>
      </c>
      <c r="D255" s="1" t="s">
        <v>320</v>
      </c>
      <c r="E255" s="1" t="s">
        <v>321</v>
      </c>
      <c r="F255" s="1" t="s">
        <v>322</v>
      </c>
      <c r="G255" s="1" t="s">
        <v>323</v>
      </c>
      <c r="H255" s="1" t="s">
        <v>324</v>
      </c>
    </row>
    <row r="256" spans="1:8" x14ac:dyDescent="0.3">
      <c r="A256" s="1">
        <v>0</v>
      </c>
      <c r="B256" t="s">
        <v>1643</v>
      </c>
      <c r="C256" t="s">
        <v>4195</v>
      </c>
      <c r="D256" t="s">
        <v>4196</v>
      </c>
      <c r="E256" t="s">
        <v>4197</v>
      </c>
      <c r="F256" t="s">
        <v>4198</v>
      </c>
      <c r="G256" t="s">
        <v>4199</v>
      </c>
    </row>
    <row r="257" spans="1:7" x14ac:dyDescent="0.3">
      <c r="A257" s="1">
        <v>1</v>
      </c>
      <c r="B257" t="s">
        <v>1649</v>
      </c>
      <c r="C257" t="s">
        <v>4200</v>
      </c>
      <c r="D257" t="s">
        <v>4201</v>
      </c>
      <c r="E257" t="s">
        <v>4202</v>
      </c>
      <c r="F257" t="s">
        <v>4203</v>
      </c>
      <c r="G257" t="s">
        <v>4204</v>
      </c>
    </row>
    <row r="258" spans="1:7" x14ac:dyDescent="0.3">
      <c r="A258" s="1">
        <v>2</v>
      </c>
      <c r="B258" t="s">
        <v>1654</v>
      </c>
      <c r="C258" t="s">
        <v>4205</v>
      </c>
      <c r="D258" t="s">
        <v>4206</v>
      </c>
      <c r="E258" t="s">
        <v>4207</v>
      </c>
      <c r="F258" t="s">
        <v>4208</v>
      </c>
      <c r="G258" t="s">
        <v>4209</v>
      </c>
    </row>
    <row r="259" spans="1:7" x14ac:dyDescent="0.3">
      <c r="A259" s="1">
        <v>3</v>
      </c>
      <c r="B259" t="s">
        <v>1660</v>
      </c>
      <c r="C259" t="s">
        <v>331</v>
      </c>
      <c r="D259" t="s">
        <v>331</v>
      </c>
      <c r="E259" t="s">
        <v>331</v>
      </c>
      <c r="F259" t="s">
        <v>331</v>
      </c>
      <c r="G259" t="s">
        <v>331</v>
      </c>
    </row>
    <row r="260" spans="1:7" x14ac:dyDescent="0.3">
      <c r="A260" s="1">
        <v>4</v>
      </c>
      <c r="B260" t="s">
        <v>1661</v>
      </c>
      <c r="C260" t="s">
        <v>331</v>
      </c>
      <c r="D260" t="s">
        <v>4210</v>
      </c>
      <c r="E260" t="s">
        <v>4211</v>
      </c>
      <c r="F260" t="s">
        <v>4212</v>
      </c>
      <c r="G260" t="s">
        <v>2983</v>
      </c>
    </row>
    <row r="261" spans="1:7" x14ac:dyDescent="0.3">
      <c r="A261" s="1">
        <v>5</v>
      </c>
      <c r="B261" t="s">
        <v>1665</v>
      </c>
      <c r="C261" t="s">
        <v>4213</v>
      </c>
      <c r="D261" t="s">
        <v>4214</v>
      </c>
      <c r="E261" t="s">
        <v>4215</v>
      </c>
      <c r="F261" t="s">
        <v>2813</v>
      </c>
      <c r="G261" t="s">
        <v>331</v>
      </c>
    </row>
    <row r="262" spans="1:7" x14ac:dyDescent="0.3">
      <c r="A262" s="1">
        <v>6</v>
      </c>
      <c r="B262" t="s">
        <v>698</v>
      </c>
      <c r="C262" t="s">
        <v>1321</v>
      </c>
      <c r="D262" t="s">
        <v>331</v>
      </c>
      <c r="E262" t="s">
        <v>2813</v>
      </c>
      <c r="F262" t="s">
        <v>331</v>
      </c>
      <c r="G262" t="s">
        <v>331</v>
      </c>
    </row>
    <row r="263" spans="1:7" x14ac:dyDescent="0.3">
      <c r="A263" s="1">
        <v>7</v>
      </c>
      <c r="B263" t="s">
        <v>700</v>
      </c>
      <c r="C263" t="s">
        <v>331</v>
      </c>
      <c r="D263" t="s">
        <v>331</v>
      </c>
      <c r="E263" t="s">
        <v>2813</v>
      </c>
      <c r="F263" t="s">
        <v>331</v>
      </c>
      <c r="G263" t="s">
        <v>331</v>
      </c>
    </row>
    <row r="264" spans="1:7" x14ac:dyDescent="0.3">
      <c r="A264" s="1">
        <v>8</v>
      </c>
      <c r="B264" t="s">
        <v>699</v>
      </c>
      <c r="C264" t="s">
        <v>1321</v>
      </c>
      <c r="D264" t="s">
        <v>331</v>
      </c>
      <c r="E264" t="s">
        <v>331</v>
      </c>
      <c r="F264" t="s">
        <v>331</v>
      </c>
      <c r="G264" t="s">
        <v>331</v>
      </c>
    </row>
    <row r="265" spans="1:7" x14ac:dyDescent="0.3">
      <c r="A265" s="1">
        <v>9</v>
      </c>
      <c r="B265" t="s">
        <v>726</v>
      </c>
      <c r="C265" t="s">
        <v>4216</v>
      </c>
      <c r="D265" t="s">
        <v>4214</v>
      </c>
      <c r="E265" t="s">
        <v>4217</v>
      </c>
      <c r="F265" t="s">
        <v>2813</v>
      </c>
      <c r="G265" t="s">
        <v>331</v>
      </c>
    </row>
    <row r="266" spans="1:7" x14ac:dyDescent="0.3">
      <c r="A266" s="1">
        <v>10</v>
      </c>
      <c r="B266" t="s">
        <v>1689</v>
      </c>
      <c r="C266" t="s">
        <v>4216</v>
      </c>
      <c r="D266" t="s">
        <v>4214</v>
      </c>
      <c r="E266" t="s">
        <v>4217</v>
      </c>
      <c r="F266" t="s">
        <v>2813</v>
      </c>
      <c r="G266" t="s">
        <v>331</v>
      </c>
    </row>
    <row r="267" spans="1:7" x14ac:dyDescent="0.3">
      <c r="A267" s="1">
        <v>11</v>
      </c>
      <c r="B267" t="s">
        <v>735</v>
      </c>
      <c r="C267" t="s">
        <v>331</v>
      </c>
      <c r="D267" t="s">
        <v>331</v>
      </c>
      <c r="E267" t="s">
        <v>331</v>
      </c>
      <c r="F267" t="s">
        <v>331</v>
      </c>
      <c r="G267" t="s">
        <v>331</v>
      </c>
    </row>
    <row r="268" spans="1:7" x14ac:dyDescent="0.3">
      <c r="A268" s="1">
        <v>12</v>
      </c>
      <c r="B268" t="s">
        <v>1690</v>
      </c>
      <c r="C268" t="s">
        <v>331</v>
      </c>
      <c r="D268" t="s">
        <v>4218</v>
      </c>
      <c r="E268" t="s">
        <v>4081</v>
      </c>
      <c r="F268" t="s">
        <v>4219</v>
      </c>
      <c r="G268" t="s">
        <v>331</v>
      </c>
    </row>
    <row r="269" spans="1:7" x14ac:dyDescent="0.3">
      <c r="A269" s="1">
        <v>13</v>
      </c>
      <c r="B269" t="s">
        <v>1694</v>
      </c>
      <c r="C269" t="s">
        <v>4220</v>
      </c>
      <c r="D269" t="s">
        <v>4221</v>
      </c>
      <c r="E269" t="s">
        <v>4222</v>
      </c>
      <c r="F269" t="s">
        <v>4223</v>
      </c>
      <c r="G269" t="s">
        <v>331</v>
      </c>
    </row>
    <row r="270" spans="1:7" x14ac:dyDescent="0.3">
      <c r="A270" s="1">
        <v>14</v>
      </c>
      <c r="B270" t="s">
        <v>750</v>
      </c>
      <c r="C270" t="s">
        <v>1320</v>
      </c>
      <c r="D270" t="s">
        <v>4224</v>
      </c>
      <c r="E270" t="s">
        <v>4042</v>
      </c>
      <c r="F270" t="s">
        <v>2657</v>
      </c>
      <c r="G270" t="s">
        <v>2767</v>
      </c>
    </row>
    <row r="271" spans="1:7" x14ac:dyDescent="0.3">
      <c r="A271" s="1">
        <v>15</v>
      </c>
      <c r="B271" t="s">
        <v>756</v>
      </c>
      <c r="C271" t="s">
        <v>1320</v>
      </c>
      <c r="D271" t="s">
        <v>4224</v>
      </c>
      <c r="E271" t="s">
        <v>4042</v>
      </c>
      <c r="F271" t="s">
        <v>2657</v>
      </c>
      <c r="G271" t="s">
        <v>2767</v>
      </c>
    </row>
    <row r="272" spans="1:7" x14ac:dyDescent="0.3">
      <c r="A272" s="1">
        <v>16</v>
      </c>
      <c r="B272" t="s">
        <v>761</v>
      </c>
      <c r="C272" t="s">
        <v>4225</v>
      </c>
      <c r="D272" t="s">
        <v>4226</v>
      </c>
      <c r="E272" t="s">
        <v>4227</v>
      </c>
      <c r="F272" t="s">
        <v>4228</v>
      </c>
      <c r="G272" t="s">
        <v>4229</v>
      </c>
    </row>
    <row r="273" spans="1:7" x14ac:dyDescent="0.3">
      <c r="A273" s="1">
        <v>17</v>
      </c>
      <c r="B273" t="s">
        <v>774</v>
      </c>
      <c r="C273" t="s">
        <v>331</v>
      </c>
      <c r="D273" t="s">
        <v>331</v>
      </c>
      <c r="E273" t="s">
        <v>331</v>
      </c>
      <c r="F273" t="s">
        <v>331</v>
      </c>
      <c r="G273" t="s">
        <v>331</v>
      </c>
    </row>
    <row r="274" spans="1:7" x14ac:dyDescent="0.3">
      <c r="A274" s="1">
        <v>18</v>
      </c>
      <c r="B274" t="s">
        <v>775</v>
      </c>
      <c r="C274" t="s">
        <v>331</v>
      </c>
      <c r="D274" t="s">
        <v>331</v>
      </c>
      <c r="E274" t="s">
        <v>331</v>
      </c>
      <c r="F274" t="s">
        <v>331</v>
      </c>
      <c r="G274" t="s">
        <v>331</v>
      </c>
    </row>
    <row r="275" spans="1:7" x14ac:dyDescent="0.3">
      <c r="A275" s="1">
        <v>19</v>
      </c>
      <c r="B275" t="s">
        <v>776</v>
      </c>
      <c r="C275" t="s">
        <v>331</v>
      </c>
      <c r="D275" t="s">
        <v>331</v>
      </c>
      <c r="E275" t="s">
        <v>331</v>
      </c>
      <c r="F275" t="s">
        <v>331</v>
      </c>
      <c r="G275" t="s">
        <v>331</v>
      </c>
    </row>
    <row r="276" spans="1:7" x14ac:dyDescent="0.3">
      <c r="A276" s="1">
        <v>20</v>
      </c>
      <c r="B276" t="s">
        <v>777</v>
      </c>
      <c r="C276" t="s">
        <v>4230</v>
      </c>
      <c r="D276" t="s">
        <v>4231</v>
      </c>
      <c r="E276" t="s">
        <v>4232</v>
      </c>
      <c r="F276" t="s">
        <v>4233</v>
      </c>
      <c r="G276" t="s">
        <v>4234</v>
      </c>
    </row>
    <row r="277" spans="1:7" x14ac:dyDescent="0.3">
      <c r="A277" s="1">
        <v>21</v>
      </c>
      <c r="B277" t="s">
        <v>783</v>
      </c>
      <c r="C277" t="s">
        <v>4235</v>
      </c>
      <c r="D277" t="s">
        <v>4236</v>
      </c>
      <c r="E277" t="s">
        <v>4237</v>
      </c>
      <c r="F277" t="s">
        <v>4238</v>
      </c>
      <c r="G277" t="s">
        <v>4239</v>
      </c>
    </row>
    <row r="278" spans="1:7" x14ac:dyDescent="0.3">
      <c r="A278" s="1">
        <v>22</v>
      </c>
      <c r="B278" t="s">
        <v>1723</v>
      </c>
      <c r="C278" t="s">
        <v>4240</v>
      </c>
      <c r="D278" t="s">
        <v>662</v>
      </c>
      <c r="E278" t="s">
        <v>4241</v>
      </c>
      <c r="F278" t="s">
        <v>4242</v>
      </c>
      <c r="G278" t="s">
        <v>4243</v>
      </c>
    </row>
    <row r="279" spans="1:7" x14ac:dyDescent="0.3">
      <c r="A279" s="1">
        <v>23</v>
      </c>
      <c r="B279" t="s">
        <v>789</v>
      </c>
      <c r="C279" t="s">
        <v>4244</v>
      </c>
      <c r="D279" t="s">
        <v>4245</v>
      </c>
      <c r="E279" t="s">
        <v>4246</v>
      </c>
      <c r="F279" t="s">
        <v>4247</v>
      </c>
      <c r="G279" t="s">
        <v>4248</v>
      </c>
    </row>
    <row r="280" spans="1:7" x14ac:dyDescent="0.3">
      <c r="A280" s="1">
        <v>24</v>
      </c>
      <c r="B280" t="s">
        <v>795</v>
      </c>
      <c r="C280" t="s">
        <v>331</v>
      </c>
      <c r="D280" t="s">
        <v>331</v>
      </c>
      <c r="E280" t="s">
        <v>331</v>
      </c>
      <c r="F280" t="s">
        <v>331</v>
      </c>
      <c r="G280" t="s">
        <v>331</v>
      </c>
    </row>
    <row r="281" spans="1:7" x14ac:dyDescent="0.3">
      <c r="A281" s="1">
        <v>25</v>
      </c>
      <c r="B281" t="s">
        <v>796</v>
      </c>
      <c r="C281" t="s">
        <v>331</v>
      </c>
      <c r="D281" t="s">
        <v>4249</v>
      </c>
      <c r="E281" t="s">
        <v>331</v>
      </c>
      <c r="F281" t="s">
        <v>331</v>
      </c>
      <c r="G281" t="s">
        <v>331</v>
      </c>
    </row>
    <row r="282" spans="1:7" x14ac:dyDescent="0.3">
      <c r="A282" s="1">
        <v>26</v>
      </c>
      <c r="B282" t="s">
        <v>802</v>
      </c>
      <c r="C282" t="s">
        <v>4099</v>
      </c>
      <c r="D282" t="s">
        <v>4250</v>
      </c>
      <c r="E282" t="s">
        <v>461</v>
      </c>
      <c r="F282" t="s">
        <v>4251</v>
      </c>
      <c r="G282" t="s">
        <v>4252</v>
      </c>
    </row>
    <row r="283" spans="1:7" x14ac:dyDescent="0.3">
      <c r="A283" s="1">
        <v>27</v>
      </c>
      <c r="B283" t="s">
        <v>803</v>
      </c>
      <c r="C283" t="s">
        <v>331</v>
      </c>
      <c r="D283" t="s">
        <v>331</v>
      </c>
      <c r="E283" t="s">
        <v>331</v>
      </c>
      <c r="F283" t="s">
        <v>331</v>
      </c>
      <c r="G283" t="s">
        <v>331</v>
      </c>
    </row>
    <row r="284" spans="1:7" x14ac:dyDescent="0.3">
      <c r="A284" s="1">
        <v>28</v>
      </c>
      <c r="B284" t="s">
        <v>1736</v>
      </c>
      <c r="C284" t="s">
        <v>331</v>
      </c>
      <c r="D284" t="s">
        <v>4253</v>
      </c>
      <c r="E284" t="s">
        <v>4254</v>
      </c>
      <c r="F284" t="s">
        <v>4255</v>
      </c>
      <c r="G284" t="s">
        <v>4255</v>
      </c>
    </row>
    <row r="285" spans="1:7" x14ac:dyDescent="0.3">
      <c r="A285" s="1">
        <v>29</v>
      </c>
      <c r="B285" t="s">
        <v>804</v>
      </c>
      <c r="C285" t="s">
        <v>331</v>
      </c>
      <c r="D285" t="s">
        <v>331</v>
      </c>
      <c r="E285" t="s">
        <v>331</v>
      </c>
      <c r="F285" t="s">
        <v>331</v>
      </c>
      <c r="G285" t="s">
        <v>331</v>
      </c>
    </row>
    <row r="286" spans="1:7" x14ac:dyDescent="0.3">
      <c r="A286" s="1">
        <v>30</v>
      </c>
      <c r="B286" t="s">
        <v>808</v>
      </c>
      <c r="C286" t="s">
        <v>4256</v>
      </c>
      <c r="D286" t="s">
        <v>4257</v>
      </c>
      <c r="E286" t="s">
        <v>4258</v>
      </c>
      <c r="F286" t="s">
        <v>4259</v>
      </c>
      <c r="G286" t="s">
        <v>4260</v>
      </c>
    </row>
    <row r="287" spans="1:7" x14ac:dyDescent="0.3">
      <c r="A287" s="1">
        <v>31</v>
      </c>
      <c r="B287" t="s">
        <v>814</v>
      </c>
      <c r="C287" t="s">
        <v>4230</v>
      </c>
      <c r="D287" t="s">
        <v>4231</v>
      </c>
      <c r="E287" t="s">
        <v>4232</v>
      </c>
      <c r="F287" t="s">
        <v>4233</v>
      </c>
      <c r="G287" t="s">
        <v>4234</v>
      </c>
    </row>
    <row r="288" spans="1:7" x14ac:dyDescent="0.3">
      <c r="A288" s="1">
        <v>32</v>
      </c>
      <c r="B288" t="s">
        <v>815</v>
      </c>
      <c r="C288" t="s">
        <v>4256</v>
      </c>
      <c r="D288" t="s">
        <v>4257</v>
      </c>
      <c r="E288" t="s">
        <v>4258</v>
      </c>
      <c r="F288" t="s">
        <v>4259</v>
      </c>
      <c r="G288" t="s">
        <v>4260</v>
      </c>
    </row>
    <row r="289" spans="1:8" x14ac:dyDescent="0.3">
      <c r="A289" s="1">
        <v>33</v>
      </c>
      <c r="B289" t="s">
        <v>1761</v>
      </c>
      <c r="C289" t="s">
        <v>331</v>
      </c>
      <c r="D289" t="s">
        <v>331</v>
      </c>
      <c r="E289" t="s">
        <v>331</v>
      </c>
      <c r="F289" t="s">
        <v>331</v>
      </c>
      <c r="G289" t="s">
        <v>4261</v>
      </c>
    </row>
    <row r="290" spans="1:8" x14ac:dyDescent="0.3">
      <c r="A290" s="1">
        <v>34</v>
      </c>
      <c r="B290" t="s">
        <v>816</v>
      </c>
      <c r="C290" t="s">
        <v>331</v>
      </c>
      <c r="D290" t="s">
        <v>331</v>
      </c>
      <c r="E290" t="s">
        <v>331</v>
      </c>
      <c r="F290" t="s">
        <v>331</v>
      </c>
      <c r="G290" t="s">
        <v>331</v>
      </c>
    </row>
    <row r="291" spans="1:8" x14ac:dyDescent="0.3">
      <c r="A291" s="1">
        <v>35</v>
      </c>
      <c r="B291" t="s">
        <v>817</v>
      </c>
      <c r="C291" t="s">
        <v>4230</v>
      </c>
      <c r="D291" t="s">
        <v>4231</v>
      </c>
      <c r="E291" t="s">
        <v>4232</v>
      </c>
      <c r="F291" t="s">
        <v>4233</v>
      </c>
      <c r="G291" t="s">
        <v>4234</v>
      </c>
    </row>
    <row r="292" spans="1:8" x14ac:dyDescent="0.3">
      <c r="A292" s="1">
        <v>36</v>
      </c>
      <c r="B292" t="s">
        <v>818</v>
      </c>
      <c r="C292" t="s">
        <v>4186</v>
      </c>
      <c r="D292" t="s">
        <v>4187</v>
      </c>
      <c r="E292" t="s">
        <v>4188</v>
      </c>
      <c r="F292" t="s">
        <v>4189</v>
      </c>
      <c r="G292" t="s">
        <v>4190</v>
      </c>
    </row>
    <row r="294" spans="1:8" x14ac:dyDescent="0.3">
      <c r="B294" s="1" t="s">
        <v>383</v>
      </c>
      <c r="C294" s="1" t="s">
        <v>319</v>
      </c>
      <c r="D294" s="1" t="s">
        <v>320</v>
      </c>
      <c r="E294" s="1" t="s">
        <v>321</v>
      </c>
      <c r="F294" s="1" t="s">
        <v>322</v>
      </c>
      <c r="G294" s="1" t="s">
        <v>323</v>
      </c>
      <c r="H294" s="1" t="s">
        <v>324</v>
      </c>
    </row>
    <row r="295" spans="1:8" x14ac:dyDescent="0.3">
      <c r="A295" s="1">
        <v>0</v>
      </c>
      <c r="B295" t="s">
        <v>880</v>
      </c>
      <c r="C295" t="s">
        <v>4262</v>
      </c>
      <c r="D295" t="s">
        <v>4263</v>
      </c>
      <c r="E295" t="s">
        <v>924</v>
      </c>
      <c r="F295" t="s">
        <v>4264</v>
      </c>
      <c r="G295" t="s">
        <v>4265</v>
      </c>
    </row>
    <row r="296" spans="1:8" x14ac:dyDescent="0.3">
      <c r="A296" s="1">
        <v>1</v>
      </c>
      <c r="B296" t="s">
        <v>886</v>
      </c>
      <c r="C296" t="s">
        <v>4262</v>
      </c>
      <c r="D296" t="s">
        <v>4263</v>
      </c>
      <c r="E296" t="s">
        <v>924</v>
      </c>
      <c r="F296" t="s">
        <v>4264</v>
      </c>
      <c r="G296" t="s">
        <v>4265</v>
      </c>
    </row>
    <row r="297" spans="1:8" x14ac:dyDescent="0.3">
      <c r="A297" s="1">
        <v>2</v>
      </c>
      <c r="B297" t="s">
        <v>892</v>
      </c>
      <c r="C297" t="s">
        <v>331</v>
      </c>
      <c r="D297" t="s">
        <v>331</v>
      </c>
      <c r="E297" t="s">
        <v>331</v>
      </c>
      <c r="F297" t="s">
        <v>331</v>
      </c>
      <c r="G297" t="s">
        <v>331</v>
      </c>
    </row>
    <row r="298" spans="1:8" x14ac:dyDescent="0.3">
      <c r="A298" s="1">
        <v>3</v>
      </c>
      <c r="B298" t="s">
        <v>909</v>
      </c>
      <c r="C298" t="s">
        <v>331</v>
      </c>
      <c r="D298" t="s">
        <v>331</v>
      </c>
      <c r="E298" t="s">
        <v>331</v>
      </c>
      <c r="F298" t="s">
        <v>331</v>
      </c>
      <c r="G298" t="s">
        <v>331</v>
      </c>
    </row>
    <row r="299" spans="1:8" x14ac:dyDescent="0.3">
      <c r="A299" s="1">
        <v>4</v>
      </c>
      <c r="B299" t="s">
        <v>913</v>
      </c>
      <c r="C299" t="s">
        <v>4266</v>
      </c>
      <c r="D299" t="s">
        <v>331</v>
      </c>
      <c r="E299" t="s">
        <v>331</v>
      </c>
      <c r="F299" t="s">
        <v>4267</v>
      </c>
      <c r="G299" t="s">
        <v>331</v>
      </c>
    </row>
    <row r="300" spans="1:8" x14ac:dyDescent="0.3">
      <c r="A300" s="1">
        <v>5</v>
      </c>
      <c r="B300" t="s">
        <v>916</v>
      </c>
      <c r="C300" t="s">
        <v>4268</v>
      </c>
      <c r="D300" t="s">
        <v>4269</v>
      </c>
      <c r="E300" t="s">
        <v>4270</v>
      </c>
      <c r="F300" t="s">
        <v>4271</v>
      </c>
      <c r="G300" t="s">
        <v>2990</v>
      </c>
    </row>
    <row r="301" spans="1:8" x14ac:dyDescent="0.3">
      <c r="A301" s="1">
        <v>6</v>
      </c>
      <c r="B301" t="s">
        <v>917</v>
      </c>
      <c r="C301" t="s">
        <v>4272</v>
      </c>
      <c r="D301" t="s">
        <v>4273</v>
      </c>
      <c r="E301" t="s">
        <v>4274</v>
      </c>
      <c r="F301" t="s">
        <v>4275</v>
      </c>
      <c r="G301" t="s">
        <v>4276</v>
      </c>
    </row>
    <row r="302" spans="1:8" x14ac:dyDescent="0.3">
      <c r="A302" s="1">
        <v>7</v>
      </c>
      <c r="B302" t="s">
        <v>918</v>
      </c>
      <c r="C302" t="s">
        <v>4277</v>
      </c>
      <c r="D302" t="s">
        <v>729</v>
      </c>
      <c r="E302" t="s">
        <v>2333</v>
      </c>
      <c r="F302" t="s">
        <v>4278</v>
      </c>
      <c r="G302" t="s">
        <v>3103</v>
      </c>
    </row>
    <row r="303" spans="1:8" x14ac:dyDescent="0.3">
      <c r="A303" s="1">
        <v>8</v>
      </c>
      <c r="B303" t="s">
        <v>1791</v>
      </c>
      <c r="C303" t="s">
        <v>4279</v>
      </c>
      <c r="D303" t="s">
        <v>4280</v>
      </c>
      <c r="E303" t="s">
        <v>4281</v>
      </c>
      <c r="F303" t="s">
        <v>4282</v>
      </c>
      <c r="G303" t="s">
        <v>4283</v>
      </c>
    </row>
    <row r="304" spans="1:8" x14ac:dyDescent="0.3">
      <c r="A304" s="1">
        <v>9</v>
      </c>
      <c r="B304" t="s">
        <v>1797</v>
      </c>
      <c r="C304" t="s">
        <v>331</v>
      </c>
      <c r="D304" t="s">
        <v>331</v>
      </c>
      <c r="E304" t="s">
        <v>331</v>
      </c>
      <c r="F304" t="s">
        <v>331</v>
      </c>
      <c r="G304" t="s">
        <v>331</v>
      </c>
    </row>
    <row r="305" spans="1:8" x14ac:dyDescent="0.3">
      <c r="A305" s="1">
        <v>10</v>
      </c>
      <c r="B305" t="s">
        <v>919</v>
      </c>
      <c r="C305" t="s">
        <v>331</v>
      </c>
      <c r="D305" t="s">
        <v>331</v>
      </c>
      <c r="E305" t="s">
        <v>331</v>
      </c>
      <c r="F305" t="s">
        <v>331</v>
      </c>
      <c r="G305" t="s">
        <v>331</v>
      </c>
    </row>
    <row r="306" spans="1:8" x14ac:dyDescent="0.3">
      <c r="A306" s="1">
        <v>11</v>
      </c>
      <c r="B306" t="s">
        <v>920</v>
      </c>
      <c r="C306" t="s">
        <v>331</v>
      </c>
      <c r="D306" t="s">
        <v>331</v>
      </c>
      <c r="E306" t="s">
        <v>331</v>
      </c>
      <c r="F306" t="s">
        <v>331</v>
      </c>
      <c r="G306" t="s">
        <v>331</v>
      </c>
    </row>
    <row r="307" spans="1:8" x14ac:dyDescent="0.3">
      <c r="A307" s="1">
        <v>12</v>
      </c>
      <c r="B307" t="s">
        <v>922</v>
      </c>
      <c r="C307" t="s">
        <v>4284</v>
      </c>
      <c r="D307" t="s">
        <v>4285</v>
      </c>
      <c r="E307" t="s">
        <v>4286</v>
      </c>
      <c r="F307" t="s">
        <v>4287</v>
      </c>
      <c r="G307" t="s">
        <v>4288</v>
      </c>
    </row>
    <row r="308" spans="1:8" x14ac:dyDescent="0.3">
      <c r="A308" s="1">
        <v>13</v>
      </c>
      <c r="B308" t="s">
        <v>928</v>
      </c>
      <c r="C308" t="s">
        <v>331</v>
      </c>
      <c r="D308" t="s">
        <v>4289</v>
      </c>
      <c r="E308" t="s">
        <v>4290</v>
      </c>
      <c r="F308" t="s">
        <v>4291</v>
      </c>
      <c r="G308" t="s">
        <v>4292</v>
      </c>
    </row>
    <row r="309" spans="1:8" x14ac:dyDescent="0.3">
      <c r="A309" s="1">
        <v>14</v>
      </c>
      <c r="B309" t="s">
        <v>1815</v>
      </c>
      <c r="C309" t="s">
        <v>4293</v>
      </c>
      <c r="D309" t="s">
        <v>4294</v>
      </c>
      <c r="E309" t="s">
        <v>4295</v>
      </c>
      <c r="F309" t="s">
        <v>4296</v>
      </c>
      <c r="G309" t="s">
        <v>4297</v>
      </c>
    </row>
    <row r="311" spans="1:8" x14ac:dyDescent="0.3">
      <c r="B311" s="1" t="s">
        <v>383</v>
      </c>
      <c r="C311" s="1" t="s">
        <v>319</v>
      </c>
      <c r="D311" s="1" t="s">
        <v>320</v>
      </c>
      <c r="E311" s="1" t="s">
        <v>321</v>
      </c>
      <c r="F311" s="1" t="s">
        <v>322</v>
      </c>
      <c r="G311" s="1" t="s">
        <v>323</v>
      </c>
      <c r="H311" s="1" t="s">
        <v>324</v>
      </c>
    </row>
    <row r="312" spans="1:8" x14ac:dyDescent="0.3">
      <c r="A312" s="1">
        <v>0</v>
      </c>
      <c r="B312" t="s">
        <v>939</v>
      </c>
      <c r="C312" t="s">
        <v>891</v>
      </c>
      <c r="D312" t="s">
        <v>926</v>
      </c>
      <c r="E312" t="s">
        <v>4298</v>
      </c>
      <c r="F312" t="s">
        <v>4299</v>
      </c>
      <c r="G312" t="s">
        <v>4300</v>
      </c>
    </row>
    <row r="313" spans="1:8" x14ac:dyDescent="0.3">
      <c r="A313" s="1">
        <v>1</v>
      </c>
      <c r="B313" t="s">
        <v>945</v>
      </c>
      <c r="C313" t="s">
        <v>891</v>
      </c>
      <c r="D313" t="s">
        <v>926</v>
      </c>
      <c r="E313" t="s">
        <v>4298</v>
      </c>
      <c r="F313" t="s">
        <v>4299</v>
      </c>
      <c r="G313" t="s">
        <v>4300</v>
      </c>
    </row>
    <row r="314" spans="1:8" x14ac:dyDescent="0.3">
      <c r="A314" s="1">
        <v>2</v>
      </c>
      <c r="B314" t="s">
        <v>500</v>
      </c>
      <c r="C314" t="s">
        <v>331</v>
      </c>
      <c r="D314" t="s">
        <v>331</v>
      </c>
      <c r="E314" t="s">
        <v>331</v>
      </c>
      <c r="F314" t="s">
        <v>331</v>
      </c>
      <c r="G314" t="s">
        <v>331</v>
      </c>
    </row>
    <row r="315" spans="1:8" x14ac:dyDescent="0.3">
      <c r="A315" s="1">
        <v>3</v>
      </c>
      <c r="B315" t="s">
        <v>1836</v>
      </c>
      <c r="C315" t="s">
        <v>331</v>
      </c>
      <c r="D315" t="s">
        <v>3968</v>
      </c>
      <c r="E315" t="s">
        <v>4301</v>
      </c>
      <c r="F315" t="s">
        <v>4302</v>
      </c>
      <c r="G315" t="s">
        <v>4303</v>
      </c>
    </row>
    <row r="316" spans="1:8" x14ac:dyDescent="0.3">
      <c r="A316" s="1">
        <v>4</v>
      </c>
      <c r="B316" t="s">
        <v>1841</v>
      </c>
      <c r="C316" t="s">
        <v>4304</v>
      </c>
      <c r="D316" t="s">
        <v>4305</v>
      </c>
      <c r="E316" t="s">
        <v>4306</v>
      </c>
      <c r="F316" t="s">
        <v>331</v>
      </c>
      <c r="G316" t="s">
        <v>331</v>
      </c>
    </row>
    <row r="317" spans="1:8" x14ac:dyDescent="0.3">
      <c r="A317" s="1">
        <v>5</v>
      </c>
      <c r="B317" t="s">
        <v>1842</v>
      </c>
      <c r="C317" t="s">
        <v>4307</v>
      </c>
      <c r="D317" t="s">
        <v>4308</v>
      </c>
      <c r="E317" t="s">
        <v>4309</v>
      </c>
      <c r="F317" t="s">
        <v>4310</v>
      </c>
      <c r="G317" t="s">
        <v>4311</v>
      </c>
    </row>
    <row r="318" spans="1:8" x14ac:dyDescent="0.3">
      <c r="A318" s="1">
        <v>6</v>
      </c>
      <c r="B318" t="s">
        <v>946</v>
      </c>
      <c r="C318" t="s">
        <v>4312</v>
      </c>
      <c r="D318" t="s">
        <v>4313</v>
      </c>
      <c r="E318" t="s">
        <v>4314</v>
      </c>
      <c r="F318" t="s">
        <v>4315</v>
      </c>
      <c r="G318" t="s">
        <v>4299</v>
      </c>
    </row>
    <row r="319" spans="1:8" x14ac:dyDescent="0.3">
      <c r="A319" s="1">
        <v>7</v>
      </c>
      <c r="B319" t="s">
        <v>952</v>
      </c>
      <c r="C319" t="s">
        <v>331</v>
      </c>
      <c r="D319" t="s">
        <v>331</v>
      </c>
      <c r="E319" t="s">
        <v>331</v>
      </c>
      <c r="F319" t="s">
        <v>331</v>
      </c>
      <c r="G319" t="s">
        <v>4316</v>
      </c>
    </row>
    <row r="320" spans="1:8" x14ac:dyDescent="0.3">
      <c r="A320" s="1">
        <v>8</v>
      </c>
      <c r="B320" t="s">
        <v>956</v>
      </c>
      <c r="C320" t="s">
        <v>4312</v>
      </c>
      <c r="D320" t="s">
        <v>4313</v>
      </c>
      <c r="E320" t="s">
        <v>4314</v>
      </c>
      <c r="F320" t="s">
        <v>4315</v>
      </c>
      <c r="G320" t="s">
        <v>4317</v>
      </c>
    </row>
    <row r="321" spans="1:7" x14ac:dyDescent="0.3">
      <c r="A321" s="1">
        <v>9</v>
      </c>
      <c r="B321" t="s">
        <v>960</v>
      </c>
      <c r="C321" t="s">
        <v>4312</v>
      </c>
      <c r="D321" t="s">
        <v>4318</v>
      </c>
      <c r="E321" t="s">
        <v>4314</v>
      </c>
      <c r="F321" t="s">
        <v>331</v>
      </c>
      <c r="G321" t="s">
        <v>331</v>
      </c>
    </row>
    <row r="322" spans="1:7" x14ac:dyDescent="0.3">
      <c r="A322" s="1">
        <v>10</v>
      </c>
      <c r="B322" t="s">
        <v>962</v>
      </c>
      <c r="C322" t="s">
        <v>2434</v>
      </c>
      <c r="D322" t="s">
        <v>4319</v>
      </c>
      <c r="E322" t="s">
        <v>4320</v>
      </c>
      <c r="F322" t="s">
        <v>4319</v>
      </c>
      <c r="G322" t="s">
        <v>4319</v>
      </c>
    </row>
    <row r="323" spans="1:7" x14ac:dyDescent="0.3">
      <c r="A323" s="1">
        <v>11</v>
      </c>
      <c r="B323" t="s">
        <v>968</v>
      </c>
      <c r="C323" t="s">
        <v>331</v>
      </c>
      <c r="D323" t="s">
        <v>2434</v>
      </c>
      <c r="E323" t="s">
        <v>331</v>
      </c>
      <c r="F323" t="s">
        <v>331</v>
      </c>
      <c r="G323" t="s">
        <v>331</v>
      </c>
    </row>
    <row r="324" spans="1:7" x14ac:dyDescent="0.3">
      <c r="A324" s="1">
        <v>12</v>
      </c>
      <c r="B324" t="s">
        <v>969</v>
      </c>
      <c r="C324" t="s">
        <v>2434</v>
      </c>
      <c r="D324" t="s">
        <v>2434</v>
      </c>
      <c r="E324" t="s">
        <v>4320</v>
      </c>
      <c r="F324" t="s">
        <v>4319</v>
      </c>
      <c r="G324" t="s">
        <v>4319</v>
      </c>
    </row>
    <row r="325" spans="1:7" x14ac:dyDescent="0.3">
      <c r="A325" s="1">
        <v>13</v>
      </c>
      <c r="B325" t="s">
        <v>970</v>
      </c>
      <c r="C325" t="s">
        <v>331</v>
      </c>
      <c r="D325" t="s">
        <v>331</v>
      </c>
      <c r="E325" t="s">
        <v>4320</v>
      </c>
      <c r="F325" t="s">
        <v>331</v>
      </c>
      <c r="G325" t="s">
        <v>331</v>
      </c>
    </row>
    <row r="326" spans="1:7" x14ac:dyDescent="0.3">
      <c r="A326" s="1">
        <v>14</v>
      </c>
      <c r="B326" t="s">
        <v>971</v>
      </c>
      <c r="C326" t="s">
        <v>2434</v>
      </c>
      <c r="D326" t="s">
        <v>2434</v>
      </c>
      <c r="E326" t="s">
        <v>331</v>
      </c>
      <c r="F326" t="s">
        <v>4319</v>
      </c>
      <c r="G326" t="s">
        <v>4319</v>
      </c>
    </row>
    <row r="327" spans="1:7" x14ac:dyDescent="0.3">
      <c r="A327" s="1">
        <v>15</v>
      </c>
      <c r="B327" t="s">
        <v>829</v>
      </c>
      <c r="C327" t="s">
        <v>331</v>
      </c>
      <c r="D327" t="s">
        <v>331</v>
      </c>
      <c r="E327" t="s">
        <v>331</v>
      </c>
      <c r="F327" t="s">
        <v>4321</v>
      </c>
      <c r="G327" t="s">
        <v>331</v>
      </c>
    </row>
    <row r="328" spans="1:7" x14ac:dyDescent="0.3">
      <c r="A328" s="1">
        <v>16</v>
      </c>
      <c r="B328" t="s">
        <v>919</v>
      </c>
      <c r="C328" t="s">
        <v>331</v>
      </c>
      <c r="D328" t="s">
        <v>331</v>
      </c>
      <c r="E328" t="s">
        <v>331</v>
      </c>
      <c r="F328" t="s">
        <v>4321</v>
      </c>
      <c r="G328" t="s">
        <v>331</v>
      </c>
    </row>
    <row r="329" spans="1:7" x14ac:dyDescent="0.3">
      <c r="A329" s="1">
        <v>17</v>
      </c>
      <c r="B329" t="s">
        <v>920</v>
      </c>
      <c r="C329" t="s">
        <v>331</v>
      </c>
      <c r="D329" t="s">
        <v>331</v>
      </c>
      <c r="E329" t="s">
        <v>331</v>
      </c>
      <c r="F329" t="s">
        <v>331</v>
      </c>
      <c r="G329" t="s">
        <v>331</v>
      </c>
    </row>
    <row r="330" spans="1:7" x14ac:dyDescent="0.3">
      <c r="A330" s="1">
        <v>18</v>
      </c>
      <c r="B330" t="s">
        <v>975</v>
      </c>
      <c r="C330" t="s">
        <v>4322</v>
      </c>
      <c r="D330" t="s">
        <v>4323</v>
      </c>
      <c r="E330" t="s">
        <v>4324</v>
      </c>
      <c r="F330" t="s">
        <v>4031</v>
      </c>
      <c r="G330" t="s">
        <v>4325</v>
      </c>
    </row>
    <row r="331" spans="1:7" x14ac:dyDescent="0.3">
      <c r="A331" s="1">
        <v>19</v>
      </c>
      <c r="B331" t="s">
        <v>980</v>
      </c>
      <c r="C331" t="s">
        <v>331</v>
      </c>
      <c r="D331" t="s">
        <v>4326</v>
      </c>
      <c r="E331" t="s">
        <v>4327</v>
      </c>
      <c r="F331" t="s">
        <v>4328</v>
      </c>
      <c r="G331" t="s">
        <v>4329</v>
      </c>
    </row>
    <row r="332" spans="1:7" x14ac:dyDescent="0.3">
      <c r="A332" s="1">
        <v>20</v>
      </c>
      <c r="B332" t="s">
        <v>1889</v>
      </c>
      <c r="C332" t="s">
        <v>4330</v>
      </c>
      <c r="D332" t="s">
        <v>4331</v>
      </c>
      <c r="E332" t="s">
        <v>4332</v>
      </c>
      <c r="F332" t="s">
        <v>4333</v>
      </c>
      <c r="G332" t="s">
        <v>4334</v>
      </c>
    </row>
    <row r="333" spans="1:7" x14ac:dyDescent="0.3">
      <c r="A333" s="1">
        <v>21</v>
      </c>
      <c r="B333" t="s">
        <v>990</v>
      </c>
      <c r="C333" t="s">
        <v>331</v>
      </c>
      <c r="D333" t="s">
        <v>331</v>
      </c>
      <c r="E333" t="s">
        <v>331</v>
      </c>
      <c r="F333" t="s">
        <v>331</v>
      </c>
      <c r="G333" t="s">
        <v>331</v>
      </c>
    </row>
    <row r="334" spans="1:7" x14ac:dyDescent="0.3">
      <c r="A334" s="1">
        <v>22</v>
      </c>
      <c r="B334" t="s">
        <v>996</v>
      </c>
      <c r="C334" t="s">
        <v>331</v>
      </c>
      <c r="D334" t="s">
        <v>997</v>
      </c>
      <c r="E334" t="s">
        <v>331</v>
      </c>
      <c r="F334" t="s">
        <v>331</v>
      </c>
      <c r="G334" t="s">
        <v>331</v>
      </c>
    </row>
    <row r="335" spans="1:7" x14ac:dyDescent="0.3">
      <c r="A335" s="1">
        <v>23</v>
      </c>
      <c r="B335" t="s">
        <v>998</v>
      </c>
      <c r="C335" t="s">
        <v>4335</v>
      </c>
      <c r="D335" t="s">
        <v>4336</v>
      </c>
      <c r="E335" t="s">
        <v>4337</v>
      </c>
      <c r="F335" t="s">
        <v>4338</v>
      </c>
      <c r="G335" t="s">
        <v>4339</v>
      </c>
    </row>
    <row r="336" spans="1:7" x14ac:dyDescent="0.3">
      <c r="A336" s="1">
        <v>24</v>
      </c>
      <c r="B336" t="s">
        <v>1004</v>
      </c>
      <c r="C336" t="s">
        <v>4340</v>
      </c>
      <c r="D336" t="s">
        <v>4341</v>
      </c>
      <c r="E336" t="s">
        <v>4023</v>
      </c>
      <c r="F336" t="s">
        <v>4342</v>
      </c>
      <c r="G336" t="s">
        <v>4343</v>
      </c>
    </row>
    <row r="337" spans="1:7" x14ac:dyDescent="0.3">
      <c r="A337" s="1">
        <v>25</v>
      </c>
      <c r="B337" t="s">
        <v>1009</v>
      </c>
      <c r="C337" t="s">
        <v>331</v>
      </c>
      <c r="D337" t="s">
        <v>4344</v>
      </c>
      <c r="E337" t="s">
        <v>4345</v>
      </c>
      <c r="F337" t="s">
        <v>4346</v>
      </c>
      <c r="G337" t="s">
        <v>4347</v>
      </c>
    </row>
    <row r="338" spans="1:7" x14ac:dyDescent="0.3">
      <c r="A338" s="1">
        <v>26</v>
      </c>
      <c r="B338" t="s">
        <v>1014</v>
      </c>
      <c r="C338" t="s">
        <v>331</v>
      </c>
      <c r="D338" t="s">
        <v>331</v>
      </c>
      <c r="E338" t="s">
        <v>331</v>
      </c>
      <c r="F338" t="s">
        <v>331</v>
      </c>
      <c r="G338" t="s">
        <v>4348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8"/>
  <sheetViews>
    <sheetView topLeftCell="B1" workbookViewId="0"/>
  </sheetViews>
  <sheetFormatPr defaultRowHeight="14.4" x14ac:dyDescent="0.3"/>
  <cols>
    <col min="1" max="1" width="0" hidden="1" customWidth="1"/>
    <col min="2" max="7" width="20.6640625" customWidth="1"/>
  </cols>
  <sheetData>
    <row r="1" spans="1:11" x14ac:dyDescent="0.3">
      <c r="B1" t="s">
        <v>0</v>
      </c>
      <c r="C1" t="s">
        <v>4349</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East West Bancorp</v>
      </c>
    </row>
    <row r="2" spans="1:11" x14ac:dyDescent="0.3">
      <c r="B2" t="s">
        <v>2</v>
      </c>
      <c r="C2" t="s">
        <v>4350</v>
      </c>
      <c r="K2" t="str">
        <f>LEFT(C1,FIND("(",C1) - 2)</f>
        <v>East West Bancorp, Inc.</v>
      </c>
    </row>
    <row r="3" spans="1:11" x14ac:dyDescent="0.3">
      <c r="K3" t="str">
        <f>" is scheduled to report earnings "&amp;IFERROR("between "&amp;LEFT(C20,FIND("-",C20)-2)&amp;" and "&amp;RIGHT(C20,FIND("-",C20)-2),"on "&amp;C20)</f>
        <v xml:space="preserve"> is scheduled to report earnings on Jul 20, 2017</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$57.48, up .12% after opening slightly below yesterday's close</v>
      </c>
    </row>
    <row r="5" spans="1:11" x14ac:dyDescent="0.3">
      <c r="K5" t="str">
        <f>"The one year target estimate for " &amp; D1 &amp; " is " &amp; TEXT(C23,"$####.#0")</f>
        <v>The one year target estimate for East West Bancorp is $62.92</v>
      </c>
    </row>
    <row r="6" spans="1:11" x14ac:dyDescent="0.3">
      <c r="K6" t="str">
        <f>" which would be " &amp; IF(OR(LEFT(ABS((C23-C2)/C2*100),1)="8",LEFT(ABS((C23-C2)/C2*100),2)="18"), "an ", "a ")  &amp;TEXT(ABS((C23-C2)/C2),"####.#0%")&amp;IF((C23-C2)&gt;0," increase over"," decrease from")&amp;" the current price"</f>
        <v xml:space="preserve"> which would be a 9.46% increase over the current price</v>
      </c>
    </row>
    <row r="7" spans="1:11" x14ac:dyDescent="0.3">
      <c r="A7" s="1">
        <v>0</v>
      </c>
      <c r="B7" t="s">
        <v>5</v>
      </c>
      <c r="C7" t="s">
        <v>4351</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increase by 6.25% over last quarter based on the average of 13 analyst estimates (Yahoo Finance)</v>
      </c>
    </row>
    <row r="8" spans="1:11" x14ac:dyDescent="0.3">
      <c r="A8" s="1">
        <v>1</v>
      </c>
      <c r="B8" t="s">
        <v>7</v>
      </c>
      <c r="C8" t="s">
        <v>4352</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9</v>
      </c>
      <c r="C9" t="s">
        <v>4353</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11</v>
      </c>
      <c r="C10" t="s">
        <v>4354</v>
      </c>
    </row>
    <row r="11" spans="1:11" x14ac:dyDescent="0.3">
      <c r="A11" s="1">
        <v>4</v>
      </c>
      <c r="B11" t="s">
        <v>13</v>
      </c>
      <c r="C11" t="s">
        <v>4355</v>
      </c>
    </row>
    <row r="12" spans="1:11" x14ac:dyDescent="0.3">
      <c r="A12" s="1">
        <v>5</v>
      </c>
      <c r="B12" t="s">
        <v>15</v>
      </c>
      <c r="C12" t="s">
        <v>4356</v>
      </c>
      <c r="D12" t="str">
        <f>LEFT(C12,FIND("-",C12)-2)</f>
        <v>33.02</v>
      </c>
      <c r="E12" t="str">
        <f>TRIM(RIGHT(C12,FIND("-",C12)-1))</f>
        <v>60.42</v>
      </c>
    </row>
    <row r="13" spans="1:11" x14ac:dyDescent="0.3">
      <c r="A13" s="1">
        <v>6</v>
      </c>
      <c r="B13" t="s">
        <v>17</v>
      </c>
      <c r="C13" t="s">
        <v>4357</v>
      </c>
    </row>
    <row r="14" spans="1:11" x14ac:dyDescent="0.3">
      <c r="A14" s="1">
        <v>7</v>
      </c>
      <c r="B14" t="s">
        <v>19</v>
      </c>
      <c r="C14" t="s">
        <v>4358</v>
      </c>
    </row>
    <row r="16" spans="1:11" x14ac:dyDescent="0.3">
      <c r="A16" s="1">
        <v>0</v>
      </c>
      <c r="B16" t="s">
        <v>21</v>
      </c>
      <c r="C16" t="s">
        <v>4359</v>
      </c>
    </row>
    <row r="17" spans="1:11" x14ac:dyDescent="0.3">
      <c r="A17" s="1">
        <v>1</v>
      </c>
      <c r="B17" t="s">
        <v>23</v>
      </c>
      <c r="C17" t="s">
        <v>3309</v>
      </c>
      <c r="K17" t="str">
        <f>K2 &amp; K3 &amp; ". " &amp; K4 &amp; ". " &amp; K5 &amp; K6 &amp; ". " &amp; K7 &amp; ". " &amp; K8 &amp; ". " &amp; K9 &amp; "."</f>
        <v>East West Bancorp, Inc. is scheduled to report earnings on Jul 20, 2017. The stock is currently trading at $57.48, up .12% after opening slightly below yesterday's close. The one year target estimate for East West Bancorp is $62.92 which would be a 9.46% increase over the current price. Earnings are expected to increase by 6.25% over last quarter based on the average of 13 analyst estimates (Yahoo Finance). The stock is trading in the high end of its 52-week range. Over the last 4 quarters, we've seen a positive earnings surprise 4 times, and a negative earnings surprise 0 times.</v>
      </c>
    </row>
    <row r="18" spans="1:11" x14ac:dyDescent="0.3">
      <c r="A18" s="1">
        <v>2</v>
      </c>
      <c r="B18" t="s">
        <v>24</v>
      </c>
      <c r="C18" t="s">
        <v>4360</v>
      </c>
    </row>
    <row r="19" spans="1:11" x14ac:dyDescent="0.3">
      <c r="A19" s="1">
        <v>3</v>
      </c>
      <c r="B19" t="s">
        <v>26</v>
      </c>
      <c r="C19" t="s">
        <v>4361</v>
      </c>
    </row>
    <row r="20" spans="1:11" x14ac:dyDescent="0.3">
      <c r="A20" s="1">
        <v>4</v>
      </c>
      <c r="B20" t="s">
        <v>28</v>
      </c>
      <c r="C20" t="s">
        <v>1167</v>
      </c>
    </row>
    <row r="21" spans="1:11" x14ac:dyDescent="0.3">
      <c r="A21" s="1">
        <v>5</v>
      </c>
      <c r="B21" t="s">
        <v>30</v>
      </c>
      <c r="C21" t="s">
        <v>4362</v>
      </c>
    </row>
    <row r="22" spans="1:11" x14ac:dyDescent="0.3">
      <c r="A22" s="1">
        <v>6</v>
      </c>
      <c r="B22" t="s">
        <v>32</v>
      </c>
      <c r="C22" t="s">
        <v>3907</v>
      </c>
    </row>
    <row r="23" spans="1:11" x14ac:dyDescent="0.3">
      <c r="A23" s="1">
        <v>7</v>
      </c>
      <c r="B23" t="s">
        <v>33</v>
      </c>
      <c r="C23" t="s">
        <v>4363</v>
      </c>
    </row>
    <row r="26" spans="1:11" x14ac:dyDescent="0.3">
      <c r="B26" s="1" t="s">
        <v>35</v>
      </c>
      <c r="C26" s="1" t="s">
        <v>36</v>
      </c>
      <c r="D26" s="1" t="s">
        <v>37</v>
      </c>
      <c r="E26" s="1" t="s">
        <v>38</v>
      </c>
      <c r="F26" s="1" t="s">
        <v>39</v>
      </c>
    </row>
    <row r="27" spans="1:11" x14ac:dyDescent="0.3">
      <c r="A27" s="1">
        <v>0</v>
      </c>
      <c r="B27" t="s">
        <v>40</v>
      </c>
      <c r="C27">
        <v>13</v>
      </c>
      <c r="D27">
        <v>13</v>
      </c>
      <c r="E27">
        <v>10</v>
      </c>
      <c r="F27">
        <v>13</v>
      </c>
    </row>
    <row r="28" spans="1:11" x14ac:dyDescent="0.3">
      <c r="A28" s="1">
        <v>1</v>
      </c>
      <c r="B28" t="s">
        <v>41</v>
      </c>
      <c r="C28">
        <v>0.8</v>
      </c>
      <c r="D28">
        <v>0.85</v>
      </c>
      <c r="E28">
        <v>3.7</v>
      </c>
      <c r="F28">
        <v>3.8</v>
      </c>
    </row>
    <row r="29" spans="1:11" x14ac:dyDescent="0.3">
      <c r="A29" s="1">
        <v>2</v>
      </c>
      <c r="B29" t="s">
        <v>42</v>
      </c>
      <c r="C29">
        <v>0.77</v>
      </c>
      <c r="D29">
        <v>0.83</v>
      </c>
      <c r="E29">
        <v>3.61</v>
      </c>
      <c r="F29">
        <v>3.63</v>
      </c>
    </row>
    <row r="30" spans="1:11" x14ac:dyDescent="0.3">
      <c r="A30" s="1">
        <v>3</v>
      </c>
      <c r="B30" t="s">
        <v>43</v>
      </c>
      <c r="C30">
        <v>0.84</v>
      </c>
      <c r="D30">
        <v>0.9</v>
      </c>
      <c r="E30">
        <v>3.83</v>
      </c>
      <c r="F30">
        <v>4.0199999999999996</v>
      </c>
    </row>
    <row r="31" spans="1:11" x14ac:dyDescent="0.3">
      <c r="A31" s="1">
        <v>4</v>
      </c>
      <c r="B31" t="s">
        <v>44</v>
      </c>
      <c r="C31">
        <v>0.71</v>
      </c>
      <c r="D31">
        <v>0.76</v>
      </c>
      <c r="E31">
        <v>2.97</v>
      </c>
      <c r="F31">
        <v>3.7</v>
      </c>
    </row>
    <row r="33" spans="1:6" x14ac:dyDescent="0.3">
      <c r="B33" s="1" t="s">
        <v>45</v>
      </c>
      <c r="C33" s="1" t="s">
        <v>36</v>
      </c>
      <c r="D33" s="1" t="s">
        <v>37</v>
      </c>
      <c r="E33" s="1" t="s">
        <v>38</v>
      </c>
      <c r="F33" s="1" t="s">
        <v>39</v>
      </c>
    </row>
    <row r="34" spans="1:6" x14ac:dyDescent="0.3">
      <c r="A34" s="1">
        <v>0</v>
      </c>
      <c r="B34" t="s">
        <v>40</v>
      </c>
      <c r="C34" t="s">
        <v>4364</v>
      </c>
      <c r="D34" t="s">
        <v>4364</v>
      </c>
      <c r="E34" t="s">
        <v>4364</v>
      </c>
      <c r="F34" t="s">
        <v>4364</v>
      </c>
    </row>
    <row r="35" spans="1:6" x14ac:dyDescent="0.3">
      <c r="A35" s="1">
        <v>1</v>
      </c>
      <c r="B35" t="s">
        <v>41</v>
      </c>
      <c r="C35" t="s">
        <v>4365</v>
      </c>
      <c r="D35" t="s">
        <v>4366</v>
      </c>
      <c r="E35" t="s">
        <v>1176</v>
      </c>
      <c r="F35" t="s">
        <v>4367</v>
      </c>
    </row>
    <row r="36" spans="1:6" x14ac:dyDescent="0.3">
      <c r="A36" s="1">
        <v>2</v>
      </c>
      <c r="B36" t="s">
        <v>42</v>
      </c>
      <c r="C36" t="s">
        <v>4368</v>
      </c>
      <c r="D36" t="s">
        <v>4369</v>
      </c>
      <c r="E36" t="s">
        <v>1532</v>
      </c>
      <c r="F36" t="s">
        <v>3424</v>
      </c>
    </row>
    <row r="37" spans="1:6" x14ac:dyDescent="0.3">
      <c r="A37" s="1">
        <v>3</v>
      </c>
      <c r="B37" t="s">
        <v>43</v>
      </c>
      <c r="C37" t="s">
        <v>4370</v>
      </c>
      <c r="D37" t="s">
        <v>4371</v>
      </c>
      <c r="E37" t="s">
        <v>22</v>
      </c>
      <c r="F37" t="s">
        <v>1579</v>
      </c>
    </row>
    <row r="38" spans="1:6" x14ac:dyDescent="0.3">
      <c r="A38" s="1">
        <v>4</v>
      </c>
      <c r="B38" t="s">
        <v>53</v>
      </c>
      <c r="C38" t="s">
        <v>4372</v>
      </c>
      <c r="D38" t="s">
        <v>4373</v>
      </c>
      <c r="E38" t="s">
        <v>4374</v>
      </c>
      <c r="F38" t="s">
        <v>1176</v>
      </c>
    </row>
    <row r="39" spans="1:6" x14ac:dyDescent="0.3">
      <c r="A39" s="1">
        <v>5</v>
      </c>
      <c r="B39" t="s">
        <v>55</v>
      </c>
      <c r="C39" t="s">
        <v>4375</v>
      </c>
      <c r="D39" t="s">
        <v>1458</v>
      </c>
      <c r="E39" t="s">
        <v>1698</v>
      </c>
      <c r="F39" t="s">
        <v>1954</v>
      </c>
    </row>
    <row r="41" spans="1:6" x14ac:dyDescent="0.3">
      <c r="B41" s="1" t="s">
        <v>58</v>
      </c>
      <c r="C41" s="1" t="s">
        <v>241</v>
      </c>
      <c r="D41" s="1" t="s">
        <v>242</v>
      </c>
      <c r="E41" s="1" t="s">
        <v>243</v>
      </c>
      <c r="F41" s="1" t="s">
        <v>244</v>
      </c>
    </row>
    <row r="42" spans="1:6" x14ac:dyDescent="0.3">
      <c r="A42" s="1">
        <v>0</v>
      </c>
      <c r="B42" t="s">
        <v>63</v>
      </c>
      <c r="C42" t="s">
        <v>4376</v>
      </c>
      <c r="D42" t="s">
        <v>4376</v>
      </c>
      <c r="E42" t="s">
        <v>1104</v>
      </c>
      <c r="F42" t="s">
        <v>261</v>
      </c>
    </row>
    <row r="43" spans="1:6" x14ac:dyDescent="0.3">
      <c r="A43" s="1">
        <v>1</v>
      </c>
      <c r="B43" t="s">
        <v>66</v>
      </c>
      <c r="C43" t="s">
        <v>1104</v>
      </c>
      <c r="D43" t="s">
        <v>4377</v>
      </c>
      <c r="E43" t="s">
        <v>4377</v>
      </c>
      <c r="F43" t="s">
        <v>1478</v>
      </c>
    </row>
    <row r="44" spans="1:6" x14ac:dyDescent="0.3">
      <c r="A44" s="1">
        <v>2</v>
      </c>
      <c r="B44" t="s">
        <v>69</v>
      </c>
      <c r="C44" t="s">
        <v>1192</v>
      </c>
      <c r="D44" t="s">
        <v>1105</v>
      </c>
      <c r="E44" t="s">
        <v>4378</v>
      </c>
      <c r="F44" t="s">
        <v>4379</v>
      </c>
    </row>
    <row r="45" spans="1:6" x14ac:dyDescent="0.3">
      <c r="A45" s="1">
        <v>3</v>
      </c>
      <c r="B45" t="s">
        <v>72</v>
      </c>
      <c r="C45" t="s">
        <v>3931</v>
      </c>
      <c r="D45" t="s">
        <v>1750</v>
      </c>
      <c r="E45" t="s">
        <v>2551</v>
      </c>
      <c r="F45" t="s">
        <v>4380</v>
      </c>
    </row>
    <row r="47" spans="1:6" x14ac:dyDescent="0.3">
      <c r="B47" s="1" t="s">
        <v>75</v>
      </c>
      <c r="C47" s="1" t="s">
        <v>36</v>
      </c>
      <c r="D47" s="1" t="s">
        <v>37</v>
      </c>
      <c r="E47" s="1" t="s">
        <v>38</v>
      </c>
      <c r="F47" s="1" t="s">
        <v>39</v>
      </c>
    </row>
    <row r="48" spans="1:6" x14ac:dyDescent="0.3">
      <c r="A48" s="1">
        <v>0</v>
      </c>
      <c r="B48" t="s">
        <v>76</v>
      </c>
      <c r="C48">
        <v>0.8</v>
      </c>
      <c r="D48">
        <v>0.85</v>
      </c>
      <c r="E48">
        <v>3.7</v>
      </c>
      <c r="F48">
        <v>3.8</v>
      </c>
    </row>
    <row r="49" spans="1:6" x14ac:dyDescent="0.3">
      <c r="A49" s="1">
        <v>1</v>
      </c>
      <c r="B49" t="s">
        <v>77</v>
      </c>
      <c r="C49">
        <v>0.8</v>
      </c>
      <c r="D49">
        <v>0.85</v>
      </c>
      <c r="E49">
        <v>3.7</v>
      </c>
      <c r="F49">
        <v>3.8</v>
      </c>
    </row>
    <row r="50" spans="1:6" x14ac:dyDescent="0.3">
      <c r="A50" s="1">
        <v>2</v>
      </c>
      <c r="B50" t="s">
        <v>78</v>
      </c>
      <c r="C50">
        <v>0.8</v>
      </c>
      <c r="D50">
        <v>0.85</v>
      </c>
      <c r="E50">
        <v>3.69</v>
      </c>
      <c r="F50">
        <v>3.79</v>
      </c>
    </row>
    <row r="51" spans="1:6" x14ac:dyDescent="0.3">
      <c r="A51" s="1">
        <v>3</v>
      </c>
      <c r="B51" t="s">
        <v>79</v>
      </c>
      <c r="C51">
        <v>0.8</v>
      </c>
      <c r="D51">
        <v>0.85</v>
      </c>
      <c r="E51">
        <v>3.7</v>
      </c>
      <c r="F51">
        <v>3.79</v>
      </c>
    </row>
    <row r="52" spans="1:6" x14ac:dyDescent="0.3">
      <c r="A52" s="1">
        <v>4</v>
      </c>
      <c r="B52" t="s">
        <v>80</v>
      </c>
      <c r="C52">
        <v>0.79</v>
      </c>
      <c r="D52">
        <v>0.84</v>
      </c>
      <c r="E52">
        <v>3.26</v>
      </c>
      <c r="F52">
        <v>3.72</v>
      </c>
    </row>
    <row r="54" spans="1:6" x14ac:dyDescent="0.3">
      <c r="B54" s="1" t="s">
        <v>81</v>
      </c>
      <c r="C54" s="1" t="s">
        <v>36</v>
      </c>
      <c r="D54" s="1" t="s">
        <v>37</v>
      </c>
      <c r="E54" s="1" t="s">
        <v>38</v>
      </c>
      <c r="F54" s="1" t="s">
        <v>39</v>
      </c>
    </row>
    <row r="55" spans="1:6" x14ac:dyDescent="0.3">
      <c r="A55" s="1">
        <v>0</v>
      </c>
      <c r="B55" t="s">
        <v>82</v>
      </c>
      <c r="D55">
        <v>1</v>
      </c>
      <c r="E55">
        <v>1</v>
      </c>
    </row>
    <row r="56" spans="1:6" x14ac:dyDescent="0.3">
      <c r="A56" s="1">
        <v>1</v>
      </c>
      <c r="B56" t="s">
        <v>83</v>
      </c>
      <c r="C56">
        <v>1</v>
      </c>
      <c r="D56">
        <v>5</v>
      </c>
      <c r="E56">
        <v>4</v>
      </c>
      <c r="F56">
        <v>3</v>
      </c>
    </row>
    <row r="57" spans="1:6" x14ac:dyDescent="0.3">
      <c r="A57" s="1">
        <v>2</v>
      </c>
      <c r="B57" t="s">
        <v>84</v>
      </c>
    </row>
    <row r="58" spans="1:6" x14ac:dyDescent="0.3">
      <c r="A58" s="1">
        <v>3</v>
      </c>
      <c r="B58" t="s">
        <v>85</v>
      </c>
    </row>
    <row r="60" spans="1:6" x14ac:dyDescent="0.3">
      <c r="B60" s="1" t="s">
        <v>86</v>
      </c>
      <c r="C60" s="1" t="s">
        <v>4381</v>
      </c>
      <c r="D60" s="1" t="s">
        <v>88</v>
      </c>
      <c r="E60" s="1" t="s">
        <v>89</v>
      </c>
      <c r="F60" s="1" t="s">
        <v>90</v>
      </c>
    </row>
    <row r="61" spans="1:6" x14ac:dyDescent="0.3">
      <c r="A61" s="1">
        <v>0</v>
      </c>
      <c r="B61" t="s">
        <v>91</v>
      </c>
      <c r="C61" t="s">
        <v>4375</v>
      </c>
      <c r="F61">
        <v>0.19</v>
      </c>
    </row>
    <row r="62" spans="1:6" x14ac:dyDescent="0.3">
      <c r="A62" s="1">
        <v>1</v>
      </c>
      <c r="B62" t="s">
        <v>93</v>
      </c>
      <c r="C62" t="s">
        <v>4382</v>
      </c>
      <c r="F62">
        <v>0.21</v>
      </c>
    </row>
    <row r="63" spans="1:6" x14ac:dyDescent="0.3">
      <c r="A63" s="1">
        <v>2</v>
      </c>
      <c r="B63" t="s">
        <v>95</v>
      </c>
      <c r="C63" t="s">
        <v>3167</v>
      </c>
      <c r="F63">
        <v>0.08</v>
      </c>
    </row>
    <row r="64" spans="1:6" x14ac:dyDescent="0.3">
      <c r="A64" s="1">
        <v>3</v>
      </c>
      <c r="B64" t="s">
        <v>96</v>
      </c>
      <c r="C64" t="s">
        <v>4383</v>
      </c>
      <c r="F64">
        <v>0.12</v>
      </c>
    </row>
    <row r="65" spans="1:6" x14ac:dyDescent="0.3">
      <c r="A65" s="1">
        <v>4</v>
      </c>
      <c r="B65" t="s">
        <v>98</v>
      </c>
      <c r="C65" t="s">
        <v>4384</v>
      </c>
      <c r="F65">
        <v>0.09</v>
      </c>
    </row>
    <row r="66" spans="1:6" x14ac:dyDescent="0.3">
      <c r="A66" s="1">
        <v>5</v>
      </c>
      <c r="B66" t="s">
        <v>100</v>
      </c>
      <c r="C66" t="s">
        <v>4385</v>
      </c>
    </row>
    <row r="68" spans="1:6" x14ac:dyDescent="0.3">
      <c r="A68" s="1">
        <v>0</v>
      </c>
      <c r="B68" t="s">
        <v>102</v>
      </c>
      <c r="C68" t="s">
        <v>4359</v>
      </c>
    </row>
    <row r="69" spans="1:6" x14ac:dyDescent="0.3">
      <c r="A69" s="1">
        <v>1</v>
      </c>
      <c r="B69" t="s">
        <v>103</v>
      </c>
    </row>
    <row r="70" spans="1:6" x14ac:dyDescent="0.3">
      <c r="A70" s="1">
        <v>2</v>
      </c>
      <c r="B70" t="s">
        <v>104</v>
      </c>
      <c r="C70" t="s">
        <v>4360</v>
      </c>
    </row>
    <row r="71" spans="1:6" x14ac:dyDescent="0.3">
      <c r="A71" s="1">
        <v>3</v>
      </c>
      <c r="B71" t="s">
        <v>105</v>
      </c>
      <c r="C71" t="s">
        <v>4386</v>
      </c>
    </row>
    <row r="72" spans="1:6" x14ac:dyDescent="0.3">
      <c r="A72" s="1">
        <v>4</v>
      </c>
      <c r="B72" t="s">
        <v>107</v>
      </c>
      <c r="C72" t="s">
        <v>4387</v>
      </c>
    </row>
    <row r="73" spans="1:6" x14ac:dyDescent="0.3">
      <c r="A73" s="1">
        <v>5</v>
      </c>
      <c r="B73" t="s">
        <v>109</v>
      </c>
      <c r="C73" t="s">
        <v>4388</v>
      </c>
    </row>
    <row r="74" spans="1:6" x14ac:dyDescent="0.3">
      <c r="A74" s="1">
        <v>6</v>
      </c>
      <c r="B74" t="s">
        <v>111</v>
      </c>
      <c r="C74" t="s">
        <v>4389</v>
      </c>
    </row>
    <row r="75" spans="1:6" x14ac:dyDescent="0.3">
      <c r="A75" s="1">
        <v>7</v>
      </c>
      <c r="B75" t="s">
        <v>113</v>
      </c>
    </row>
    <row r="76" spans="1:6" x14ac:dyDescent="0.3">
      <c r="A76" s="1">
        <v>8</v>
      </c>
      <c r="B76" t="s">
        <v>114</v>
      </c>
    </row>
    <row r="78" spans="1:6" x14ac:dyDescent="0.3">
      <c r="A78" s="1">
        <v>0</v>
      </c>
      <c r="B78" t="s">
        <v>115</v>
      </c>
      <c r="C78" t="s">
        <v>116</v>
      </c>
    </row>
    <row r="79" spans="1:6" x14ac:dyDescent="0.3">
      <c r="A79" s="1">
        <v>1</v>
      </c>
      <c r="B79" t="s">
        <v>117</v>
      </c>
      <c r="C79" t="s">
        <v>118</v>
      </c>
    </row>
    <row r="81" spans="1:3" x14ac:dyDescent="0.3">
      <c r="A81" s="1">
        <v>0</v>
      </c>
      <c r="B81" t="s">
        <v>119</v>
      </c>
      <c r="C81" t="s">
        <v>4390</v>
      </c>
    </row>
    <row r="82" spans="1:3" x14ac:dyDescent="0.3">
      <c r="A82" s="1">
        <v>1</v>
      </c>
      <c r="B82" t="s">
        <v>121</v>
      </c>
      <c r="C82" t="s">
        <v>4391</v>
      </c>
    </row>
    <row r="84" spans="1:3" x14ac:dyDescent="0.3">
      <c r="A84" s="1">
        <v>0</v>
      </c>
      <c r="B84" t="s">
        <v>123</v>
      </c>
      <c r="C84" t="s">
        <v>4392</v>
      </c>
    </row>
    <row r="85" spans="1:3" x14ac:dyDescent="0.3">
      <c r="A85" s="1">
        <v>1</v>
      </c>
      <c r="B85" t="s">
        <v>124</v>
      </c>
      <c r="C85" t="s">
        <v>4393</v>
      </c>
    </row>
    <row r="87" spans="1:3" x14ac:dyDescent="0.3">
      <c r="A87" s="1">
        <v>0</v>
      </c>
      <c r="B87" t="s">
        <v>126</v>
      </c>
      <c r="C87" t="s">
        <v>1180</v>
      </c>
    </row>
    <row r="88" spans="1:3" x14ac:dyDescent="0.3">
      <c r="A88" s="1">
        <v>1</v>
      </c>
      <c r="B88" t="s">
        <v>128</v>
      </c>
      <c r="C88" t="s">
        <v>4394</v>
      </c>
    </row>
    <row r="89" spans="1:3" x14ac:dyDescent="0.3">
      <c r="A89" s="1">
        <v>2</v>
      </c>
      <c r="B89" t="s">
        <v>130</v>
      </c>
      <c r="C89" t="s">
        <v>3308</v>
      </c>
    </row>
    <row r="90" spans="1:3" x14ac:dyDescent="0.3">
      <c r="A90" s="1">
        <v>3</v>
      </c>
      <c r="B90" t="s">
        <v>132</v>
      </c>
    </row>
    <row r="91" spans="1:3" x14ac:dyDescent="0.3">
      <c r="A91" s="1">
        <v>4</v>
      </c>
      <c r="B91" t="s">
        <v>134</v>
      </c>
    </row>
    <row r="92" spans="1:3" x14ac:dyDescent="0.3">
      <c r="A92" s="1">
        <v>5</v>
      </c>
      <c r="B92" t="s">
        <v>136</v>
      </c>
      <c r="C92" t="s">
        <v>4395</v>
      </c>
    </row>
    <row r="93" spans="1:3" x14ac:dyDescent="0.3">
      <c r="A93" s="1">
        <v>6</v>
      </c>
      <c r="B93" t="s">
        <v>138</v>
      </c>
      <c r="C93" t="s">
        <v>4361</v>
      </c>
    </row>
    <row r="94" spans="1:3" x14ac:dyDescent="0.3">
      <c r="A94" s="1">
        <v>7</v>
      </c>
      <c r="B94" t="s">
        <v>139</v>
      </c>
      <c r="C94" t="s">
        <v>4396</v>
      </c>
    </row>
    <row r="96" spans="1:3" x14ac:dyDescent="0.3">
      <c r="A96" s="1">
        <v>0</v>
      </c>
      <c r="B96" t="s">
        <v>140</v>
      </c>
      <c r="C96" t="s">
        <v>4397</v>
      </c>
    </row>
    <row r="97" spans="1:3" x14ac:dyDescent="0.3">
      <c r="A97" s="1">
        <v>1</v>
      </c>
      <c r="B97" t="s">
        <v>142</v>
      </c>
      <c r="C97" t="s">
        <v>4398</v>
      </c>
    </row>
    <row r="98" spans="1:3" x14ac:dyDescent="0.3">
      <c r="A98" s="1">
        <v>2</v>
      </c>
      <c r="B98" t="s">
        <v>144</v>
      </c>
      <c r="C98" t="s">
        <v>4399</v>
      </c>
    </row>
    <row r="99" spans="1:3" x14ac:dyDescent="0.3">
      <c r="A99" s="1">
        <v>3</v>
      </c>
      <c r="B99" t="s">
        <v>146</v>
      </c>
    </row>
    <row r="100" spans="1:3" x14ac:dyDescent="0.3">
      <c r="A100" s="1">
        <v>4</v>
      </c>
      <c r="B100" t="s">
        <v>148</v>
      </c>
    </row>
    <row r="101" spans="1:3" x14ac:dyDescent="0.3">
      <c r="A101" s="1">
        <v>5</v>
      </c>
      <c r="B101" t="s">
        <v>149</v>
      </c>
      <c r="C101" t="s">
        <v>4400</v>
      </c>
    </row>
    <row r="103" spans="1:3" x14ac:dyDescent="0.3">
      <c r="A103" s="1">
        <v>0</v>
      </c>
      <c r="B103" t="s">
        <v>151</v>
      </c>
      <c r="C103" t="s">
        <v>4401</v>
      </c>
    </row>
    <row r="104" spans="1:3" x14ac:dyDescent="0.3">
      <c r="A104" s="1">
        <v>1</v>
      </c>
      <c r="B104" t="s">
        <v>152</v>
      </c>
    </row>
    <row r="106" spans="1:3" x14ac:dyDescent="0.3">
      <c r="A106" s="1">
        <v>0</v>
      </c>
      <c r="B106" t="s">
        <v>23</v>
      </c>
      <c r="C106" t="s">
        <v>3309</v>
      </c>
    </row>
    <row r="107" spans="1:3" x14ac:dyDescent="0.3">
      <c r="A107" s="1">
        <v>1</v>
      </c>
      <c r="B107" t="s">
        <v>153</v>
      </c>
      <c r="C107" t="s">
        <v>4402</v>
      </c>
    </row>
    <row r="108" spans="1:3" x14ac:dyDescent="0.3">
      <c r="A108" s="1">
        <v>2</v>
      </c>
      <c r="B108" t="s">
        <v>155</v>
      </c>
      <c r="C108" t="s">
        <v>156</v>
      </c>
    </row>
    <row r="109" spans="1:3" x14ac:dyDescent="0.3">
      <c r="A109" s="1">
        <v>3</v>
      </c>
      <c r="B109" t="s">
        <v>157</v>
      </c>
      <c r="C109" t="s">
        <v>4403</v>
      </c>
    </row>
    <row r="110" spans="1:3" x14ac:dyDescent="0.3">
      <c r="A110" s="1">
        <v>4</v>
      </c>
      <c r="B110" t="s">
        <v>159</v>
      </c>
      <c r="C110" t="s">
        <v>4404</v>
      </c>
    </row>
    <row r="111" spans="1:3" x14ac:dyDescent="0.3">
      <c r="A111" s="1">
        <v>5</v>
      </c>
      <c r="B111" t="s">
        <v>161</v>
      </c>
      <c r="C111" t="s">
        <v>4405</v>
      </c>
    </row>
    <row r="112" spans="1:3" x14ac:dyDescent="0.3">
      <c r="A112" s="1">
        <v>6</v>
      </c>
      <c r="B112" t="s">
        <v>163</v>
      </c>
      <c r="C112" t="s">
        <v>4406</v>
      </c>
    </row>
    <row r="114" spans="1:3" x14ac:dyDescent="0.3">
      <c r="A114" s="1">
        <v>0</v>
      </c>
      <c r="B114" t="s">
        <v>165</v>
      </c>
      <c r="C114" t="s">
        <v>4407</v>
      </c>
    </row>
    <row r="115" spans="1:3" x14ac:dyDescent="0.3">
      <c r="A115" s="1">
        <v>1</v>
      </c>
      <c r="B115" t="s">
        <v>167</v>
      </c>
      <c r="C115" t="s">
        <v>4408</v>
      </c>
    </row>
    <row r="116" spans="1:3" x14ac:dyDescent="0.3">
      <c r="A116" s="1">
        <v>2</v>
      </c>
      <c r="B116" t="s">
        <v>169</v>
      </c>
      <c r="C116" t="s">
        <v>4409</v>
      </c>
    </row>
    <row r="117" spans="1:3" x14ac:dyDescent="0.3">
      <c r="A117" s="1">
        <v>3</v>
      </c>
      <c r="B117" t="s">
        <v>171</v>
      </c>
      <c r="C117" t="s">
        <v>4410</v>
      </c>
    </row>
    <row r="118" spans="1:3" x14ac:dyDescent="0.3">
      <c r="A118" s="1">
        <v>4</v>
      </c>
      <c r="B118" t="s">
        <v>173</v>
      </c>
      <c r="C118" t="s">
        <v>988</v>
      </c>
    </row>
    <row r="119" spans="1:3" x14ac:dyDescent="0.3">
      <c r="A119" s="1">
        <v>5</v>
      </c>
      <c r="B119" t="s">
        <v>174</v>
      </c>
      <c r="C119" t="s">
        <v>4411</v>
      </c>
    </row>
    <row r="120" spans="1:3" x14ac:dyDescent="0.3">
      <c r="A120" s="1">
        <v>6</v>
      </c>
      <c r="B120" t="s">
        <v>175</v>
      </c>
      <c r="C120" t="s">
        <v>2001</v>
      </c>
    </row>
    <row r="121" spans="1:3" x14ac:dyDescent="0.3">
      <c r="A121" s="1">
        <v>7</v>
      </c>
      <c r="B121" t="s">
        <v>176</v>
      </c>
      <c r="C121" t="s">
        <v>4412</v>
      </c>
    </row>
    <row r="122" spans="1:3" x14ac:dyDescent="0.3">
      <c r="A122" s="1">
        <v>8</v>
      </c>
      <c r="B122" t="s">
        <v>177</v>
      </c>
      <c r="C122" t="s">
        <v>4413</v>
      </c>
    </row>
    <row r="123" spans="1:3" x14ac:dyDescent="0.3">
      <c r="A123" s="1">
        <v>9</v>
      </c>
      <c r="B123" t="s">
        <v>178</v>
      </c>
      <c r="C123" t="s">
        <v>2478</v>
      </c>
    </row>
    <row r="125" spans="1:3" x14ac:dyDescent="0.3">
      <c r="A125" s="1">
        <v>0</v>
      </c>
      <c r="B125" t="s">
        <v>179</v>
      </c>
      <c r="C125" t="s">
        <v>4414</v>
      </c>
    </row>
    <row r="126" spans="1:3" x14ac:dyDescent="0.3">
      <c r="A126" s="1">
        <v>1</v>
      </c>
      <c r="B126" t="s">
        <v>180</v>
      </c>
      <c r="C126" t="s">
        <v>4415</v>
      </c>
    </row>
    <row r="127" spans="1:3" x14ac:dyDescent="0.3">
      <c r="A127" s="1">
        <v>2</v>
      </c>
      <c r="B127" t="s">
        <v>181</v>
      </c>
      <c r="C127" t="s">
        <v>215</v>
      </c>
    </row>
    <row r="128" spans="1:3" x14ac:dyDescent="0.3">
      <c r="A128" s="1">
        <v>3</v>
      </c>
      <c r="B128" t="s">
        <v>183</v>
      </c>
      <c r="C128" t="s">
        <v>4415</v>
      </c>
    </row>
    <row r="129" spans="1:8" x14ac:dyDescent="0.3">
      <c r="A129" s="1">
        <v>4</v>
      </c>
      <c r="B129" t="s">
        <v>185</v>
      </c>
      <c r="C129" t="s">
        <v>4416</v>
      </c>
    </row>
    <row r="130" spans="1:8" x14ac:dyDescent="0.3">
      <c r="A130" s="1">
        <v>5</v>
      </c>
      <c r="B130" t="s">
        <v>186</v>
      </c>
      <c r="C130" t="s">
        <v>3319</v>
      </c>
    </row>
    <row r="131" spans="1:8" x14ac:dyDescent="0.3">
      <c r="A131" s="1">
        <v>6</v>
      </c>
      <c r="B131" t="s">
        <v>187</v>
      </c>
      <c r="C131" t="s">
        <v>3937</v>
      </c>
    </row>
    <row r="132" spans="1:8" x14ac:dyDescent="0.3">
      <c r="A132" s="1">
        <v>7</v>
      </c>
      <c r="B132" t="s">
        <v>188</v>
      </c>
      <c r="C132" t="s">
        <v>3938</v>
      </c>
    </row>
    <row r="133" spans="1:8" x14ac:dyDescent="0.3">
      <c r="A133" s="1">
        <v>8</v>
      </c>
      <c r="B133" t="s">
        <v>189</v>
      </c>
      <c r="C133" t="s">
        <v>1997</v>
      </c>
    </row>
    <row r="134" spans="1:8" x14ac:dyDescent="0.3">
      <c r="A134" s="1">
        <v>9</v>
      </c>
      <c r="B134" t="s">
        <v>190</v>
      </c>
      <c r="C134" t="s">
        <v>4417</v>
      </c>
    </row>
    <row r="137" spans="1:8" x14ac:dyDescent="0.3">
      <c r="B137" s="1" t="s">
        <v>191</v>
      </c>
      <c r="C137" s="1" t="s">
        <v>192</v>
      </c>
      <c r="D137" s="1" t="s">
        <v>193</v>
      </c>
      <c r="E137" s="1" t="s">
        <v>194</v>
      </c>
      <c r="F137" s="1" t="s">
        <v>195</v>
      </c>
    </row>
    <row r="138" spans="1:8" x14ac:dyDescent="0.3">
      <c r="A138" s="1">
        <v>0</v>
      </c>
      <c r="B138" t="s">
        <v>4418</v>
      </c>
      <c r="C138" t="s">
        <v>4419</v>
      </c>
      <c r="D138" t="s">
        <v>4420</v>
      </c>
      <c r="F138">
        <v>58</v>
      </c>
    </row>
    <row r="139" spans="1:8" x14ac:dyDescent="0.3">
      <c r="A139" s="1">
        <v>1</v>
      </c>
      <c r="B139" t="s">
        <v>4421</v>
      </c>
      <c r="C139" t="s">
        <v>4422</v>
      </c>
      <c r="D139" t="s">
        <v>4423</v>
      </c>
      <c r="F139">
        <v>53</v>
      </c>
    </row>
    <row r="140" spans="1:8" x14ac:dyDescent="0.3">
      <c r="A140" s="1">
        <v>2</v>
      </c>
      <c r="B140" t="s">
        <v>4424</v>
      </c>
      <c r="C140" t="s">
        <v>4425</v>
      </c>
      <c r="D140" t="s">
        <v>4426</v>
      </c>
      <c r="F140">
        <v>39</v>
      </c>
    </row>
    <row r="141" spans="1:8" x14ac:dyDescent="0.3">
      <c r="A141" s="1">
        <v>3</v>
      </c>
      <c r="B141" t="s">
        <v>4427</v>
      </c>
      <c r="C141" t="s">
        <v>4428</v>
      </c>
      <c r="D141" t="s">
        <v>4429</v>
      </c>
      <c r="F141">
        <v>60</v>
      </c>
    </row>
    <row r="142" spans="1:8" x14ac:dyDescent="0.3">
      <c r="A142" s="1">
        <v>4</v>
      </c>
      <c r="B142" t="s">
        <v>4430</v>
      </c>
      <c r="C142" t="s">
        <v>4431</v>
      </c>
      <c r="D142" t="s">
        <v>4432</v>
      </c>
      <c r="F142">
        <v>59</v>
      </c>
    </row>
    <row r="144" spans="1:8" x14ac:dyDescent="0.3">
      <c r="B144" s="1" t="s">
        <v>318</v>
      </c>
      <c r="C144" s="1" t="s">
        <v>319</v>
      </c>
      <c r="D144" s="1" t="s">
        <v>320</v>
      </c>
      <c r="E144" s="1" t="s">
        <v>321</v>
      </c>
      <c r="F144" s="1" t="s">
        <v>322</v>
      </c>
      <c r="G144" s="1" t="s">
        <v>323</v>
      </c>
      <c r="H144" s="1" t="s">
        <v>324</v>
      </c>
    </row>
    <row r="145" spans="1:8" x14ac:dyDescent="0.3">
      <c r="A145" s="1">
        <v>0</v>
      </c>
      <c r="B145" t="s">
        <v>1257</v>
      </c>
      <c r="C145" t="s">
        <v>54</v>
      </c>
      <c r="D145" t="s">
        <v>127</v>
      </c>
      <c r="E145" t="s">
        <v>1532</v>
      </c>
      <c r="F145" t="s">
        <v>54</v>
      </c>
      <c r="G145" t="s">
        <v>3727</v>
      </c>
    </row>
    <row r="146" spans="1:8" x14ac:dyDescent="0.3">
      <c r="A146" s="1">
        <v>1</v>
      </c>
      <c r="B146" t="s">
        <v>1263</v>
      </c>
      <c r="C146" t="s">
        <v>4433</v>
      </c>
      <c r="D146" t="s">
        <v>4434</v>
      </c>
      <c r="E146" t="s">
        <v>1179</v>
      </c>
      <c r="F146" t="s">
        <v>4435</v>
      </c>
      <c r="G146" t="s">
        <v>1531</v>
      </c>
    </row>
    <row r="147" spans="1:8" x14ac:dyDescent="0.3">
      <c r="A147" s="1">
        <v>2</v>
      </c>
      <c r="B147" t="s">
        <v>1269</v>
      </c>
      <c r="C147" t="s">
        <v>4436</v>
      </c>
      <c r="D147" t="s">
        <v>1804</v>
      </c>
      <c r="E147" t="s">
        <v>4337</v>
      </c>
      <c r="F147" t="s">
        <v>4437</v>
      </c>
      <c r="G147" t="s">
        <v>4438</v>
      </c>
    </row>
    <row r="148" spans="1:8" x14ac:dyDescent="0.3">
      <c r="A148" s="1">
        <v>3</v>
      </c>
      <c r="B148" t="s">
        <v>1270</v>
      </c>
      <c r="C148" t="s">
        <v>4439</v>
      </c>
      <c r="D148" t="s">
        <v>4440</v>
      </c>
      <c r="E148" t="s">
        <v>4441</v>
      </c>
      <c r="F148" t="s">
        <v>2633</v>
      </c>
      <c r="G148" t="s">
        <v>4442</v>
      </c>
    </row>
    <row r="149" spans="1:8" x14ac:dyDescent="0.3">
      <c r="A149" s="1">
        <v>4</v>
      </c>
      <c r="B149" t="s">
        <v>1271</v>
      </c>
      <c r="C149" t="s">
        <v>331</v>
      </c>
      <c r="D149" t="s">
        <v>331</v>
      </c>
      <c r="E149" t="s">
        <v>331</v>
      </c>
      <c r="F149" t="s">
        <v>331</v>
      </c>
      <c r="G149" t="s">
        <v>331</v>
      </c>
    </row>
    <row r="150" spans="1:8" x14ac:dyDescent="0.3">
      <c r="A150" s="1">
        <v>5</v>
      </c>
      <c r="B150" t="s">
        <v>1272</v>
      </c>
      <c r="C150" t="s">
        <v>4443</v>
      </c>
      <c r="D150" t="s">
        <v>3438</v>
      </c>
      <c r="E150" t="s">
        <v>4444</v>
      </c>
      <c r="F150" t="s">
        <v>4445</v>
      </c>
      <c r="G150" t="s">
        <v>4446</v>
      </c>
    </row>
    <row r="151" spans="1:8" x14ac:dyDescent="0.3">
      <c r="A151" s="1">
        <v>6</v>
      </c>
      <c r="B151" t="s">
        <v>1278</v>
      </c>
      <c r="C151" t="s">
        <v>331</v>
      </c>
      <c r="D151" t="s">
        <v>4447</v>
      </c>
      <c r="E151" t="s">
        <v>4448</v>
      </c>
      <c r="F151" t="s">
        <v>4449</v>
      </c>
      <c r="G151" t="s">
        <v>2272</v>
      </c>
    </row>
    <row r="152" spans="1:8" x14ac:dyDescent="0.3">
      <c r="A152" s="1">
        <v>7</v>
      </c>
      <c r="B152" t="s">
        <v>1283</v>
      </c>
      <c r="C152" t="s">
        <v>4450</v>
      </c>
      <c r="D152" t="s">
        <v>4451</v>
      </c>
      <c r="E152" t="s">
        <v>4452</v>
      </c>
      <c r="F152" t="s">
        <v>4453</v>
      </c>
      <c r="G152" t="s">
        <v>4454</v>
      </c>
    </row>
    <row r="153" spans="1:8" x14ac:dyDescent="0.3">
      <c r="A153" s="1">
        <v>8</v>
      </c>
      <c r="B153" t="s">
        <v>1289</v>
      </c>
      <c r="C153" t="s">
        <v>4455</v>
      </c>
      <c r="D153" t="s">
        <v>4456</v>
      </c>
      <c r="E153" t="s">
        <v>4457</v>
      </c>
      <c r="F153" t="s">
        <v>4458</v>
      </c>
      <c r="G153" t="s">
        <v>4459</v>
      </c>
    </row>
    <row r="154" spans="1:8" x14ac:dyDescent="0.3">
      <c r="A154" s="1">
        <v>9</v>
      </c>
      <c r="B154" t="s">
        <v>1295</v>
      </c>
      <c r="C154" t="s">
        <v>4460</v>
      </c>
      <c r="D154" t="s">
        <v>4461</v>
      </c>
      <c r="E154" t="s">
        <v>2237</v>
      </c>
      <c r="F154" t="s">
        <v>4462</v>
      </c>
      <c r="G154" t="s">
        <v>2067</v>
      </c>
    </row>
    <row r="155" spans="1:8" x14ac:dyDescent="0.3">
      <c r="A155" s="1">
        <v>10</v>
      </c>
      <c r="B155" t="s">
        <v>1301</v>
      </c>
      <c r="C155" t="s">
        <v>4460</v>
      </c>
      <c r="D155" t="s">
        <v>4461</v>
      </c>
      <c r="E155" t="s">
        <v>2237</v>
      </c>
      <c r="F155" t="s">
        <v>4462</v>
      </c>
      <c r="G155" t="s">
        <v>2067</v>
      </c>
    </row>
    <row r="156" spans="1:8" x14ac:dyDescent="0.3">
      <c r="A156" s="1">
        <v>11</v>
      </c>
      <c r="B156" t="s">
        <v>439</v>
      </c>
      <c r="C156" t="s">
        <v>331</v>
      </c>
      <c r="D156" t="s">
        <v>331</v>
      </c>
      <c r="E156" t="s">
        <v>331</v>
      </c>
      <c r="F156" t="s">
        <v>331</v>
      </c>
      <c r="G156" t="s">
        <v>331</v>
      </c>
    </row>
    <row r="157" spans="1:8" x14ac:dyDescent="0.3">
      <c r="A157" s="1">
        <v>12</v>
      </c>
      <c r="B157" t="s">
        <v>1302</v>
      </c>
      <c r="C157" t="s">
        <v>331</v>
      </c>
      <c r="D157" t="s">
        <v>331</v>
      </c>
      <c r="E157" t="s">
        <v>331</v>
      </c>
      <c r="F157" t="s">
        <v>331</v>
      </c>
      <c r="G157" t="s">
        <v>331</v>
      </c>
    </row>
    <row r="158" spans="1:8" x14ac:dyDescent="0.3">
      <c r="A158" s="1">
        <v>13</v>
      </c>
      <c r="B158" t="s">
        <v>1303</v>
      </c>
      <c r="C158" t="s">
        <v>331</v>
      </c>
      <c r="D158" t="s">
        <v>4463</v>
      </c>
      <c r="E158" t="s">
        <v>4464</v>
      </c>
      <c r="F158" t="s">
        <v>4465</v>
      </c>
      <c r="G158" t="s">
        <v>4466</v>
      </c>
    </row>
    <row r="160" spans="1:8" x14ac:dyDescent="0.3">
      <c r="B160" s="1" t="s">
        <v>383</v>
      </c>
      <c r="C160" s="1" t="s">
        <v>319</v>
      </c>
      <c r="D160" s="1" t="s">
        <v>320</v>
      </c>
      <c r="E160" s="1" t="s">
        <v>321</v>
      </c>
      <c r="F160" s="1" t="s">
        <v>322</v>
      </c>
      <c r="G160" s="1" t="s">
        <v>323</v>
      </c>
      <c r="H160" s="1" t="s">
        <v>324</v>
      </c>
    </row>
    <row r="161" spans="1:7" x14ac:dyDescent="0.3">
      <c r="A161" s="1">
        <v>0</v>
      </c>
      <c r="B161" t="s">
        <v>1308</v>
      </c>
      <c r="C161" t="s">
        <v>4467</v>
      </c>
      <c r="D161" t="s">
        <v>4468</v>
      </c>
      <c r="E161" t="s">
        <v>1531</v>
      </c>
      <c r="F161" t="s">
        <v>4469</v>
      </c>
      <c r="G161" t="s">
        <v>4374</v>
      </c>
    </row>
    <row r="162" spans="1:7" x14ac:dyDescent="0.3">
      <c r="A162" s="1">
        <v>1</v>
      </c>
      <c r="B162" t="s">
        <v>1314</v>
      </c>
      <c r="C162" t="s">
        <v>331</v>
      </c>
      <c r="D162" t="s">
        <v>4470</v>
      </c>
      <c r="E162" t="s">
        <v>4471</v>
      </c>
      <c r="F162" t="s">
        <v>4472</v>
      </c>
      <c r="G162" t="s">
        <v>4473</v>
      </c>
    </row>
    <row r="163" spans="1:7" x14ac:dyDescent="0.3">
      <c r="A163" s="1">
        <v>2</v>
      </c>
      <c r="B163" t="s">
        <v>1319</v>
      </c>
      <c r="C163" t="s">
        <v>4474</v>
      </c>
      <c r="D163" t="s">
        <v>4475</v>
      </c>
      <c r="E163" t="s">
        <v>4476</v>
      </c>
      <c r="F163" t="s">
        <v>4477</v>
      </c>
      <c r="G163" t="s">
        <v>4478</v>
      </c>
    </row>
    <row r="164" spans="1:7" x14ac:dyDescent="0.3">
      <c r="A164" s="1">
        <v>3</v>
      </c>
      <c r="B164" t="s">
        <v>1325</v>
      </c>
      <c r="C164" t="s">
        <v>331</v>
      </c>
      <c r="D164" t="s">
        <v>4479</v>
      </c>
      <c r="E164" t="s">
        <v>4480</v>
      </c>
      <c r="F164" t="s">
        <v>4481</v>
      </c>
      <c r="G164" t="s">
        <v>4482</v>
      </c>
    </row>
    <row r="165" spans="1:7" x14ac:dyDescent="0.3">
      <c r="A165" s="1">
        <v>4</v>
      </c>
      <c r="B165" t="s">
        <v>1330</v>
      </c>
      <c r="C165" t="s">
        <v>4483</v>
      </c>
      <c r="D165" t="s">
        <v>4484</v>
      </c>
      <c r="E165" t="s">
        <v>4485</v>
      </c>
      <c r="F165" t="s">
        <v>4486</v>
      </c>
      <c r="G165" t="s">
        <v>1208</v>
      </c>
    </row>
    <row r="166" spans="1:7" x14ac:dyDescent="0.3">
      <c r="A166" s="1">
        <v>5</v>
      </c>
      <c r="B166" t="s">
        <v>1336</v>
      </c>
      <c r="C166" t="s">
        <v>331</v>
      </c>
      <c r="D166" t="s">
        <v>4487</v>
      </c>
      <c r="E166" t="s">
        <v>4488</v>
      </c>
      <c r="F166" t="s">
        <v>4489</v>
      </c>
      <c r="G166" t="s">
        <v>4490</v>
      </c>
    </row>
    <row r="167" spans="1:7" x14ac:dyDescent="0.3">
      <c r="A167" s="1">
        <v>6</v>
      </c>
      <c r="B167" t="s">
        <v>1341</v>
      </c>
      <c r="C167" t="s">
        <v>331</v>
      </c>
      <c r="D167" t="s">
        <v>331</v>
      </c>
      <c r="E167" t="s">
        <v>331</v>
      </c>
      <c r="F167" t="s">
        <v>331</v>
      </c>
      <c r="G167" t="s">
        <v>4491</v>
      </c>
    </row>
    <row r="168" spans="1:7" x14ac:dyDescent="0.3">
      <c r="A168" s="1">
        <v>7</v>
      </c>
      <c r="B168" t="s">
        <v>1343</v>
      </c>
      <c r="C168" t="s">
        <v>4492</v>
      </c>
      <c r="D168" t="s">
        <v>4493</v>
      </c>
      <c r="E168" t="s">
        <v>4494</v>
      </c>
      <c r="F168" t="s">
        <v>4495</v>
      </c>
      <c r="G168" t="s">
        <v>4496</v>
      </c>
    </row>
    <row r="169" spans="1:7" x14ac:dyDescent="0.3">
      <c r="A169" s="1">
        <v>8</v>
      </c>
      <c r="B169" t="s">
        <v>1349</v>
      </c>
      <c r="C169" t="s">
        <v>4497</v>
      </c>
      <c r="D169" t="s">
        <v>4498</v>
      </c>
      <c r="E169" t="s">
        <v>4270</v>
      </c>
      <c r="F169" t="s">
        <v>4499</v>
      </c>
      <c r="G169" t="s">
        <v>2687</v>
      </c>
    </row>
    <row r="170" spans="1:7" x14ac:dyDescent="0.3">
      <c r="A170" s="1">
        <v>9</v>
      </c>
      <c r="B170" t="s">
        <v>1355</v>
      </c>
      <c r="C170" t="s">
        <v>331</v>
      </c>
      <c r="D170" t="s">
        <v>331</v>
      </c>
      <c r="E170" t="s">
        <v>331</v>
      </c>
      <c r="F170" t="s">
        <v>331</v>
      </c>
      <c r="G170" t="s">
        <v>331</v>
      </c>
    </row>
    <row r="171" spans="1:7" x14ac:dyDescent="0.3">
      <c r="A171" s="1">
        <v>10</v>
      </c>
      <c r="B171" t="s">
        <v>1356</v>
      </c>
      <c r="C171" t="s">
        <v>4500</v>
      </c>
      <c r="D171" t="s">
        <v>4501</v>
      </c>
      <c r="E171" t="s">
        <v>4502</v>
      </c>
      <c r="F171" t="s">
        <v>4503</v>
      </c>
      <c r="G171" t="s">
        <v>4504</v>
      </c>
    </row>
    <row r="172" spans="1:7" x14ac:dyDescent="0.3">
      <c r="A172" s="1">
        <v>11</v>
      </c>
      <c r="B172" t="s">
        <v>1362</v>
      </c>
      <c r="C172" t="s">
        <v>4500</v>
      </c>
      <c r="D172" t="s">
        <v>4501</v>
      </c>
      <c r="E172" t="s">
        <v>4502</v>
      </c>
      <c r="F172" t="s">
        <v>4503</v>
      </c>
      <c r="G172" t="s">
        <v>4504</v>
      </c>
    </row>
    <row r="173" spans="1:7" x14ac:dyDescent="0.3">
      <c r="A173" s="1">
        <v>12</v>
      </c>
      <c r="B173" t="s">
        <v>1368</v>
      </c>
      <c r="C173" t="s">
        <v>4505</v>
      </c>
      <c r="D173" t="s">
        <v>4506</v>
      </c>
      <c r="E173" t="s">
        <v>4507</v>
      </c>
      <c r="F173" t="s">
        <v>4508</v>
      </c>
      <c r="G173" t="s">
        <v>2662</v>
      </c>
    </row>
    <row r="174" spans="1:7" x14ac:dyDescent="0.3">
      <c r="A174" s="1">
        <v>13</v>
      </c>
      <c r="B174" t="s">
        <v>1374</v>
      </c>
      <c r="C174" t="s">
        <v>4509</v>
      </c>
      <c r="D174" t="s">
        <v>4510</v>
      </c>
      <c r="E174" t="s">
        <v>4511</v>
      </c>
      <c r="F174" t="s">
        <v>4512</v>
      </c>
      <c r="G174" t="s">
        <v>4513</v>
      </c>
    </row>
    <row r="175" spans="1:7" x14ac:dyDescent="0.3">
      <c r="A175" s="1">
        <v>14</v>
      </c>
      <c r="B175" t="s">
        <v>1380</v>
      </c>
      <c r="C175" t="s">
        <v>4514</v>
      </c>
      <c r="D175" t="s">
        <v>4515</v>
      </c>
      <c r="E175" t="s">
        <v>4516</v>
      </c>
      <c r="F175" t="s">
        <v>4517</v>
      </c>
      <c r="G175" t="s">
        <v>4518</v>
      </c>
    </row>
    <row r="176" spans="1:7" x14ac:dyDescent="0.3">
      <c r="A176" s="1">
        <v>15</v>
      </c>
      <c r="B176" t="s">
        <v>1386</v>
      </c>
      <c r="C176" t="s">
        <v>1588</v>
      </c>
      <c r="D176" t="s">
        <v>2172</v>
      </c>
      <c r="E176" t="s">
        <v>4519</v>
      </c>
      <c r="F176" t="s">
        <v>4520</v>
      </c>
      <c r="G176" t="s">
        <v>4521</v>
      </c>
    </row>
    <row r="177" spans="1:7" x14ac:dyDescent="0.3">
      <c r="A177" s="1">
        <v>16</v>
      </c>
      <c r="B177" t="s">
        <v>407</v>
      </c>
      <c r="C177" t="s">
        <v>4522</v>
      </c>
      <c r="D177" t="s">
        <v>4523</v>
      </c>
      <c r="E177" t="s">
        <v>4524</v>
      </c>
      <c r="F177" t="s">
        <v>4525</v>
      </c>
      <c r="G177" t="s">
        <v>4526</v>
      </c>
    </row>
    <row r="178" spans="1:7" x14ac:dyDescent="0.3">
      <c r="A178" s="1">
        <v>17</v>
      </c>
      <c r="B178" t="s">
        <v>1397</v>
      </c>
      <c r="C178" t="s">
        <v>4527</v>
      </c>
      <c r="D178" t="s">
        <v>4528</v>
      </c>
      <c r="E178" t="s">
        <v>4529</v>
      </c>
      <c r="F178" t="s">
        <v>4530</v>
      </c>
      <c r="G178" t="s">
        <v>4531</v>
      </c>
    </row>
    <row r="179" spans="1:7" x14ac:dyDescent="0.3">
      <c r="A179" s="1">
        <v>18</v>
      </c>
      <c r="B179" t="s">
        <v>1403</v>
      </c>
      <c r="C179" t="s">
        <v>331</v>
      </c>
      <c r="D179" t="s">
        <v>4532</v>
      </c>
      <c r="E179" t="s">
        <v>4533</v>
      </c>
      <c r="F179" t="s">
        <v>4534</v>
      </c>
      <c r="G179" t="s">
        <v>4535</v>
      </c>
    </row>
    <row r="180" spans="1:7" x14ac:dyDescent="0.3">
      <c r="A180" s="1">
        <v>19</v>
      </c>
      <c r="B180" t="s">
        <v>1407</v>
      </c>
      <c r="C180" t="s">
        <v>331</v>
      </c>
      <c r="D180" t="s">
        <v>331</v>
      </c>
      <c r="E180" t="s">
        <v>331</v>
      </c>
      <c r="F180" t="s">
        <v>331</v>
      </c>
      <c r="G180" t="s">
        <v>4536</v>
      </c>
    </row>
    <row r="181" spans="1:7" x14ac:dyDescent="0.3">
      <c r="A181" s="1">
        <v>20</v>
      </c>
      <c r="B181" t="s">
        <v>1409</v>
      </c>
      <c r="C181" t="s">
        <v>4537</v>
      </c>
      <c r="D181" t="s">
        <v>4538</v>
      </c>
      <c r="E181" t="s">
        <v>331</v>
      </c>
      <c r="F181" t="s">
        <v>331</v>
      </c>
      <c r="G181" t="s">
        <v>331</v>
      </c>
    </row>
    <row r="182" spans="1:7" x14ac:dyDescent="0.3">
      <c r="A182" s="1">
        <v>21</v>
      </c>
      <c r="B182" t="s">
        <v>420</v>
      </c>
      <c r="C182" t="s">
        <v>331</v>
      </c>
      <c r="D182" t="s">
        <v>331</v>
      </c>
      <c r="E182" t="s">
        <v>331</v>
      </c>
      <c r="F182" t="s">
        <v>331</v>
      </c>
      <c r="G182" t="s">
        <v>331</v>
      </c>
    </row>
    <row r="183" spans="1:7" x14ac:dyDescent="0.3">
      <c r="A183" s="1">
        <v>22</v>
      </c>
      <c r="B183" t="s">
        <v>1412</v>
      </c>
      <c r="C183" t="s">
        <v>4537</v>
      </c>
      <c r="D183" t="s">
        <v>4538</v>
      </c>
      <c r="E183" t="s">
        <v>331</v>
      </c>
      <c r="F183" t="s">
        <v>331</v>
      </c>
      <c r="G183" t="s">
        <v>331</v>
      </c>
    </row>
    <row r="184" spans="1:7" x14ac:dyDescent="0.3">
      <c r="A184" s="1">
        <v>23</v>
      </c>
      <c r="B184" t="s">
        <v>426</v>
      </c>
      <c r="C184" t="s">
        <v>331</v>
      </c>
      <c r="D184" t="s">
        <v>331</v>
      </c>
      <c r="E184" t="s">
        <v>331</v>
      </c>
      <c r="F184" t="s">
        <v>331</v>
      </c>
      <c r="G184" t="s">
        <v>331</v>
      </c>
    </row>
    <row r="185" spans="1:7" x14ac:dyDescent="0.3">
      <c r="A185" s="1">
        <v>24</v>
      </c>
      <c r="B185" t="s">
        <v>408</v>
      </c>
      <c r="C185" t="s">
        <v>4539</v>
      </c>
      <c r="D185" t="s">
        <v>4540</v>
      </c>
      <c r="E185" t="s">
        <v>4541</v>
      </c>
      <c r="F185" t="s">
        <v>374</v>
      </c>
      <c r="G185" t="s">
        <v>4542</v>
      </c>
    </row>
    <row r="186" spans="1:7" x14ac:dyDescent="0.3">
      <c r="A186" s="1">
        <v>25</v>
      </c>
      <c r="B186" t="s">
        <v>440</v>
      </c>
      <c r="C186" t="s">
        <v>4543</v>
      </c>
      <c r="D186" t="s">
        <v>4544</v>
      </c>
      <c r="E186" t="s">
        <v>4545</v>
      </c>
      <c r="F186" t="s">
        <v>4546</v>
      </c>
      <c r="G186" t="s">
        <v>4547</v>
      </c>
    </row>
    <row r="187" spans="1:7" x14ac:dyDescent="0.3">
      <c r="A187" s="1">
        <v>26</v>
      </c>
      <c r="B187" t="s">
        <v>446</v>
      </c>
      <c r="C187" t="s">
        <v>331</v>
      </c>
      <c r="D187" t="s">
        <v>4548</v>
      </c>
      <c r="E187" t="s">
        <v>4549</v>
      </c>
      <c r="F187" t="s">
        <v>4550</v>
      </c>
      <c r="G187" t="s">
        <v>4551</v>
      </c>
    </row>
    <row r="188" spans="1:7" x14ac:dyDescent="0.3">
      <c r="A188" s="1">
        <v>27</v>
      </c>
      <c r="B188" t="s">
        <v>451</v>
      </c>
      <c r="C188" t="s">
        <v>331</v>
      </c>
      <c r="D188" t="s">
        <v>331</v>
      </c>
      <c r="E188" t="s">
        <v>331</v>
      </c>
      <c r="F188" t="s">
        <v>331</v>
      </c>
      <c r="G188" t="s">
        <v>4552</v>
      </c>
    </row>
    <row r="189" spans="1:7" x14ac:dyDescent="0.3">
      <c r="A189" s="1">
        <v>28</v>
      </c>
      <c r="B189" t="s">
        <v>1418</v>
      </c>
      <c r="C189" t="s">
        <v>4553</v>
      </c>
      <c r="D189" t="s">
        <v>4554</v>
      </c>
      <c r="E189" t="s">
        <v>4555</v>
      </c>
      <c r="F189" t="s">
        <v>4556</v>
      </c>
      <c r="G189" t="s">
        <v>4557</v>
      </c>
    </row>
    <row r="190" spans="1:7" x14ac:dyDescent="0.3">
      <c r="A190" s="1">
        <v>29</v>
      </c>
      <c r="B190" t="s">
        <v>1424</v>
      </c>
      <c r="C190" t="s">
        <v>4558</v>
      </c>
      <c r="D190" t="s">
        <v>4559</v>
      </c>
      <c r="E190" t="s">
        <v>4560</v>
      </c>
      <c r="F190" t="s">
        <v>4561</v>
      </c>
      <c r="G190" t="s">
        <v>4562</v>
      </c>
    </row>
    <row r="191" spans="1:7" x14ac:dyDescent="0.3">
      <c r="A191" s="1">
        <v>30</v>
      </c>
      <c r="B191" t="s">
        <v>1430</v>
      </c>
      <c r="C191" t="s">
        <v>4563</v>
      </c>
      <c r="D191" t="s">
        <v>4564</v>
      </c>
      <c r="E191" t="s">
        <v>4565</v>
      </c>
      <c r="F191" t="s">
        <v>4566</v>
      </c>
      <c r="G191" t="s">
        <v>3975</v>
      </c>
    </row>
    <row r="192" spans="1:7" x14ac:dyDescent="0.3">
      <c r="A192" s="1">
        <v>31</v>
      </c>
      <c r="B192" t="s">
        <v>1433</v>
      </c>
      <c r="C192" t="s">
        <v>4567</v>
      </c>
      <c r="D192" t="s">
        <v>4568</v>
      </c>
      <c r="E192" t="s">
        <v>4569</v>
      </c>
      <c r="F192" t="s">
        <v>4570</v>
      </c>
      <c r="G192" t="s">
        <v>1720</v>
      </c>
    </row>
    <row r="193" spans="1:7" x14ac:dyDescent="0.3">
      <c r="A193" s="1">
        <v>32</v>
      </c>
      <c r="B193" t="s">
        <v>1439</v>
      </c>
      <c r="C193" t="s">
        <v>331</v>
      </c>
      <c r="D193" t="s">
        <v>4571</v>
      </c>
      <c r="E193" t="s">
        <v>4572</v>
      </c>
      <c r="F193" t="s">
        <v>4573</v>
      </c>
      <c r="G193" t="s">
        <v>4574</v>
      </c>
    </row>
    <row r="194" spans="1:7" x14ac:dyDescent="0.3">
      <c r="A194" s="1">
        <v>33</v>
      </c>
      <c r="B194" t="s">
        <v>478</v>
      </c>
      <c r="C194" t="s">
        <v>331</v>
      </c>
      <c r="D194" t="s">
        <v>331</v>
      </c>
      <c r="E194" t="s">
        <v>331</v>
      </c>
      <c r="F194" t="s">
        <v>331</v>
      </c>
      <c r="G194" t="s">
        <v>331</v>
      </c>
    </row>
    <row r="195" spans="1:7" x14ac:dyDescent="0.3">
      <c r="A195" s="1">
        <v>34</v>
      </c>
      <c r="B195" t="s">
        <v>479</v>
      </c>
      <c r="C195" t="s">
        <v>331</v>
      </c>
      <c r="D195" t="s">
        <v>331</v>
      </c>
      <c r="E195" t="s">
        <v>331</v>
      </c>
      <c r="F195" t="s">
        <v>331</v>
      </c>
      <c r="G195" t="s">
        <v>331</v>
      </c>
    </row>
    <row r="196" spans="1:7" x14ac:dyDescent="0.3">
      <c r="A196" s="1">
        <v>35</v>
      </c>
      <c r="B196" t="s">
        <v>480</v>
      </c>
      <c r="C196" t="s">
        <v>4575</v>
      </c>
      <c r="D196" t="s">
        <v>4576</v>
      </c>
      <c r="E196" t="s">
        <v>4577</v>
      </c>
      <c r="F196" t="s">
        <v>4578</v>
      </c>
      <c r="G196" t="s">
        <v>331</v>
      </c>
    </row>
    <row r="197" spans="1:7" x14ac:dyDescent="0.3">
      <c r="A197" s="1">
        <v>36</v>
      </c>
      <c r="B197" t="s">
        <v>481</v>
      </c>
      <c r="C197" t="s">
        <v>4579</v>
      </c>
      <c r="D197" t="s">
        <v>4580</v>
      </c>
      <c r="E197" t="s">
        <v>4581</v>
      </c>
      <c r="F197" t="s">
        <v>4582</v>
      </c>
      <c r="G197" t="s">
        <v>4583</v>
      </c>
    </row>
    <row r="198" spans="1:7" x14ac:dyDescent="0.3">
      <c r="A198" s="1">
        <v>37</v>
      </c>
      <c r="B198" t="s">
        <v>486</v>
      </c>
      <c r="C198" t="s">
        <v>331</v>
      </c>
      <c r="D198" t="s">
        <v>331</v>
      </c>
      <c r="E198" t="s">
        <v>331</v>
      </c>
      <c r="F198" t="s">
        <v>331</v>
      </c>
      <c r="G198" t="s">
        <v>331</v>
      </c>
    </row>
    <row r="199" spans="1:7" x14ac:dyDescent="0.3">
      <c r="A199" s="1">
        <v>38</v>
      </c>
      <c r="B199" t="s">
        <v>487</v>
      </c>
      <c r="C199" t="s">
        <v>4579</v>
      </c>
      <c r="D199" t="s">
        <v>4580</v>
      </c>
      <c r="E199" t="s">
        <v>4581</v>
      </c>
      <c r="F199" t="s">
        <v>4582</v>
      </c>
      <c r="G199" t="s">
        <v>4583</v>
      </c>
    </row>
    <row r="200" spans="1:7" x14ac:dyDescent="0.3">
      <c r="A200" s="1">
        <v>39</v>
      </c>
      <c r="B200" t="s">
        <v>488</v>
      </c>
      <c r="C200" t="s">
        <v>331</v>
      </c>
      <c r="D200" t="s">
        <v>4584</v>
      </c>
      <c r="E200" t="s">
        <v>4585</v>
      </c>
      <c r="F200" t="s">
        <v>4586</v>
      </c>
      <c r="G200" t="s">
        <v>4587</v>
      </c>
    </row>
    <row r="201" spans="1:7" x14ac:dyDescent="0.3">
      <c r="A201" s="1">
        <v>40</v>
      </c>
      <c r="B201" t="s">
        <v>1457</v>
      </c>
      <c r="C201" t="s">
        <v>331</v>
      </c>
      <c r="D201" t="s">
        <v>331</v>
      </c>
      <c r="E201" t="s">
        <v>331</v>
      </c>
      <c r="F201" t="s">
        <v>331</v>
      </c>
      <c r="G201" t="s">
        <v>4588</v>
      </c>
    </row>
    <row r="202" spans="1:7" x14ac:dyDescent="0.3">
      <c r="A202" s="1">
        <v>41</v>
      </c>
      <c r="B202" t="s">
        <v>495</v>
      </c>
      <c r="C202" t="s">
        <v>331</v>
      </c>
      <c r="D202" t="s">
        <v>331</v>
      </c>
      <c r="E202" t="s">
        <v>331</v>
      </c>
      <c r="F202" t="s">
        <v>331</v>
      </c>
      <c r="G202" t="s">
        <v>331</v>
      </c>
    </row>
    <row r="203" spans="1:7" x14ac:dyDescent="0.3">
      <c r="A203" s="1">
        <v>42</v>
      </c>
      <c r="B203" t="s">
        <v>496</v>
      </c>
      <c r="C203" t="s">
        <v>331</v>
      </c>
      <c r="D203" t="s">
        <v>331</v>
      </c>
      <c r="E203" t="s">
        <v>331</v>
      </c>
      <c r="F203" t="s">
        <v>331</v>
      </c>
      <c r="G203" t="s">
        <v>331</v>
      </c>
    </row>
    <row r="204" spans="1:7" x14ac:dyDescent="0.3">
      <c r="A204" s="1">
        <v>43</v>
      </c>
      <c r="B204" t="s">
        <v>497</v>
      </c>
      <c r="C204" t="s">
        <v>331</v>
      </c>
      <c r="D204" t="s">
        <v>331</v>
      </c>
      <c r="E204" t="s">
        <v>331</v>
      </c>
      <c r="F204" t="s">
        <v>331</v>
      </c>
      <c r="G204" t="s">
        <v>331</v>
      </c>
    </row>
    <row r="205" spans="1:7" x14ac:dyDescent="0.3">
      <c r="A205" s="1">
        <v>44</v>
      </c>
      <c r="B205" t="s">
        <v>498</v>
      </c>
      <c r="C205" t="s">
        <v>331</v>
      </c>
      <c r="D205" t="s">
        <v>331</v>
      </c>
      <c r="E205" t="s">
        <v>331</v>
      </c>
      <c r="F205" t="s">
        <v>331</v>
      </c>
      <c r="G205" t="s">
        <v>331</v>
      </c>
    </row>
    <row r="206" spans="1:7" x14ac:dyDescent="0.3">
      <c r="A206" s="1">
        <v>45</v>
      </c>
      <c r="B206" t="s">
        <v>499</v>
      </c>
      <c r="C206" t="s">
        <v>331</v>
      </c>
      <c r="D206" t="s">
        <v>331</v>
      </c>
      <c r="E206" t="s">
        <v>331</v>
      </c>
      <c r="F206" t="s">
        <v>331</v>
      </c>
      <c r="G206" t="s">
        <v>331</v>
      </c>
    </row>
    <row r="207" spans="1:7" x14ac:dyDescent="0.3">
      <c r="A207" s="1">
        <v>46</v>
      </c>
      <c r="B207" t="s">
        <v>500</v>
      </c>
      <c r="C207" t="s">
        <v>4589</v>
      </c>
      <c r="D207" t="s">
        <v>4442</v>
      </c>
      <c r="E207" t="s">
        <v>331</v>
      </c>
      <c r="F207" t="s">
        <v>331</v>
      </c>
      <c r="G207" t="s">
        <v>331</v>
      </c>
    </row>
    <row r="208" spans="1:7" x14ac:dyDescent="0.3">
      <c r="A208" s="1">
        <v>47</v>
      </c>
      <c r="B208" t="s">
        <v>501</v>
      </c>
      <c r="C208" t="s">
        <v>4590</v>
      </c>
      <c r="D208" t="s">
        <v>4591</v>
      </c>
      <c r="E208" t="s">
        <v>4581</v>
      </c>
      <c r="F208" t="s">
        <v>4582</v>
      </c>
      <c r="G208" t="s">
        <v>4583</v>
      </c>
    </row>
    <row r="209" spans="1:8" x14ac:dyDescent="0.3">
      <c r="A209" s="1">
        <v>48</v>
      </c>
      <c r="B209" t="s">
        <v>502</v>
      </c>
      <c r="C209" t="s">
        <v>4592</v>
      </c>
      <c r="D209" t="s">
        <v>4083</v>
      </c>
      <c r="E209" t="s">
        <v>4593</v>
      </c>
      <c r="F209" t="s">
        <v>3241</v>
      </c>
      <c r="G209" t="s">
        <v>1960</v>
      </c>
    </row>
    <row r="210" spans="1:8" x14ac:dyDescent="0.3">
      <c r="A210" s="1">
        <v>49</v>
      </c>
      <c r="B210" t="s">
        <v>508</v>
      </c>
      <c r="C210" t="s">
        <v>331</v>
      </c>
      <c r="D210" t="s">
        <v>3142</v>
      </c>
      <c r="E210" t="s">
        <v>4594</v>
      </c>
      <c r="F210" t="s">
        <v>4487</v>
      </c>
      <c r="G210" t="s">
        <v>4595</v>
      </c>
    </row>
    <row r="211" spans="1:8" x14ac:dyDescent="0.3">
      <c r="A211" s="1">
        <v>50</v>
      </c>
      <c r="B211" t="s">
        <v>513</v>
      </c>
      <c r="C211" t="s">
        <v>4596</v>
      </c>
      <c r="D211" t="s">
        <v>4597</v>
      </c>
      <c r="E211" t="s">
        <v>4598</v>
      </c>
      <c r="F211" t="s">
        <v>4599</v>
      </c>
      <c r="G211" t="s">
        <v>4600</v>
      </c>
    </row>
    <row r="212" spans="1:8" x14ac:dyDescent="0.3">
      <c r="A212" s="1">
        <v>51</v>
      </c>
      <c r="B212" t="s">
        <v>518</v>
      </c>
      <c r="C212" t="s">
        <v>4601</v>
      </c>
      <c r="D212" t="s">
        <v>4092</v>
      </c>
      <c r="E212" t="s">
        <v>4602</v>
      </c>
      <c r="F212" t="s">
        <v>4603</v>
      </c>
      <c r="G212" t="s">
        <v>4604</v>
      </c>
    </row>
    <row r="213" spans="1:8" x14ac:dyDescent="0.3">
      <c r="A213" s="1">
        <v>52</v>
      </c>
      <c r="B213" t="s">
        <v>524</v>
      </c>
      <c r="C213" t="s">
        <v>331</v>
      </c>
      <c r="D213" t="s">
        <v>2980</v>
      </c>
      <c r="E213" t="s">
        <v>4605</v>
      </c>
      <c r="F213" t="s">
        <v>4384</v>
      </c>
      <c r="G213" t="s">
        <v>4258</v>
      </c>
    </row>
    <row r="214" spans="1:8" x14ac:dyDescent="0.3">
      <c r="A214" s="1">
        <v>53</v>
      </c>
      <c r="B214" t="s">
        <v>529</v>
      </c>
      <c r="C214" t="s">
        <v>4606</v>
      </c>
      <c r="D214" t="s">
        <v>4607</v>
      </c>
      <c r="E214" t="s">
        <v>4608</v>
      </c>
      <c r="F214" t="s">
        <v>4609</v>
      </c>
      <c r="G214" t="s">
        <v>4610</v>
      </c>
    </row>
    <row r="216" spans="1:8" x14ac:dyDescent="0.3">
      <c r="B216" s="1" t="s">
        <v>318</v>
      </c>
      <c r="C216" s="1" t="s">
        <v>319</v>
      </c>
      <c r="D216" s="1" t="s">
        <v>320</v>
      </c>
      <c r="E216" s="1" t="s">
        <v>321</v>
      </c>
      <c r="F216" s="1" t="s">
        <v>322</v>
      </c>
      <c r="G216" s="1" t="s">
        <v>323</v>
      </c>
      <c r="H216" s="1" t="s">
        <v>324</v>
      </c>
    </row>
    <row r="217" spans="1:8" x14ac:dyDescent="0.3">
      <c r="A217" s="1">
        <v>0</v>
      </c>
      <c r="B217" t="s">
        <v>1488</v>
      </c>
      <c r="C217" t="s">
        <v>4611</v>
      </c>
      <c r="D217" t="s">
        <v>4612</v>
      </c>
      <c r="E217" t="s">
        <v>1531</v>
      </c>
      <c r="F217" t="s">
        <v>2903</v>
      </c>
      <c r="G217" t="s">
        <v>4613</v>
      </c>
    </row>
    <row r="218" spans="1:8" x14ac:dyDescent="0.3">
      <c r="A218" s="1">
        <v>1</v>
      </c>
      <c r="B218" t="s">
        <v>1494</v>
      </c>
      <c r="C218" t="s">
        <v>331</v>
      </c>
      <c r="D218" t="s">
        <v>4614</v>
      </c>
      <c r="E218" t="s">
        <v>4615</v>
      </c>
      <c r="F218" t="s">
        <v>4616</v>
      </c>
      <c r="G218" t="s">
        <v>4617</v>
      </c>
    </row>
    <row r="219" spans="1:8" x14ac:dyDescent="0.3">
      <c r="A219" s="1">
        <v>2</v>
      </c>
      <c r="B219" t="s">
        <v>1499</v>
      </c>
      <c r="C219" t="s">
        <v>1538</v>
      </c>
      <c r="D219" t="s">
        <v>4618</v>
      </c>
      <c r="E219" t="s">
        <v>4619</v>
      </c>
      <c r="F219" t="s">
        <v>4620</v>
      </c>
      <c r="G219" t="s">
        <v>4621</v>
      </c>
    </row>
    <row r="220" spans="1:8" x14ac:dyDescent="0.3">
      <c r="A220" s="1">
        <v>3</v>
      </c>
      <c r="B220" t="s">
        <v>1505</v>
      </c>
      <c r="C220" t="s">
        <v>331</v>
      </c>
      <c r="D220" t="s">
        <v>331</v>
      </c>
      <c r="E220" t="s">
        <v>331</v>
      </c>
      <c r="F220" t="s">
        <v>331</v>
      </c>
      <c r="G220" t="s">
        <v>331</v>
      </c>
    </row>
    <row r="221" spans="1:8" x14ac:dyDescent="0.3">
      <c r="A221" s="1">
        <v>4</v>
      </c>
      <c r="B221" t="s">
        <v>1511</v>
      </c>
      <c r="C221" t="s">
        <v>1788</v>
      </c>
      <c r="D221" t="s">
        <v>4367</v>
      </c>
      <c r="E221" t="s">
        <v>4622</v>
      </c>
      <c r="F221" t="s">
        <v>1724</v>
      </c>
      <c r="G221" t="s">
        <v>3307</v>
      </c>
    </row>
    <row r="222" spans="1:8" x14ac:dyDescent="0.3">
      <c r="A222" s="1">
        <v>5</v>
      </c>
      <c r="B222" t="s">
        <v>1516</v>
      </c>
      <c r="C222" t="s">
        <v>331</v>
      </c>
      <c r="D222" t="s">
        <v>331</v>
      </c>
      <c r="E222" t="s">
        <v>331</v>
      </c>
      <c r="F222" t="s">
        <v>331</v>
      </c>
      <c r="G222" t="s">
        <v>331</v>
      </c>
    </row>
    <row r="223" spans="1:8" x14ac:dyDescent="0.3">
      <c r="A223" s="1">
        <v>6</v>
      </c>
      <c r="B223" t="s">
        <v>1517</v>
      </c>
      <c r="C223" t="s">
        <v>1788</v>
      </c>
      <c r="D223" t="s">
        <v>4367</v>
      </c>
      <c r="E223" t="s">
        <v>4622</v>
      </c>
      <c r="F223" t="s">
        <v>1724</v>
      </c>
      <c r="G223" t="s">
        <v>3307</v>
      </c>
    </row>
    <row r="224" spans="1:8" x14ac:dyDescent="0.3">
      <c r="A224" s="1">
        <v>7</v>
      </c>
      <c r="B224" t="s">
        <v>1518</v>
      </c>
      <c r="C224" t="s">
        <v>4623</v>
      </c>
      <c r="D224" t="s">
        <v>4624</v>
      </c>
      <c r="E224" t="s">
        <v>22</v>
      </c>
      <c r="F224" t="s">
        <v>4625</v>
      </c>
      <c r="G224" t="s">
        <v>4626</v>
      </c>
    </row>
    <row r="225" spans="1:7" x14ac:dyDescent="0.3">
      <c r="A225" s="1">
        <v>8</v>
      </c>
      <c r="B225" t="s">
        <v>1521</v>
      </c>
      <c r="C225" t="s">
        <v>4627</v>
      </c>
      <c r="D225" t="s">
        <v>4628</v>
      </c>
      <c r="E225" t="s">
        <v>4629</v>
      </c>
      <c r="F225" t="s">
        <v>4630</v>
      </c>
      <c r="G225" t="s">
        <v>4631</v>
      </c>
    </row>
    <row r="226" spans="1:7" x14ac:dyDescent="0.3">
      <c r="A226" s="1">
        <v>9</v>
      </c>
      <c r="B226" t="s">
        <v>1527</v>
      </c>
      <c r="C226" t="s">
        <v>4632</v>
      </c>
      <c r="D226" t="s">
        <v>4633</v>
      </c>
      <c r="E226" t="s">
        <v>4634</v>
      </c>
      <c r="F226" t="s">
        <v>4635</v>
      </c>
      <c r="G226" t="s">
        <v>4636</v>
      </c>
    </row>
    <row r="227" spans="1:7" x14ac:dyDescent="0.3">
      <c r="A227" s="1">
        <v>10</v>
      </c>
      <c r="B227" t="s">
        <v>1533</v>
      </c>
      <c r="C227" t="s">
        <v>4637</v>
      </c>
      <c r="D227" t="s">
        <v>1176</v>
      </c>
      <c r="E227" t="s">
        <v>3727</v>
      </c>
      <c r="F227" t="s">
        <v>3745</v>
      </c>
      <c r="G227" t="s">
        <v>4638</v>
      </c>
    </row>
    <row r="228" spans="1:7" x14ac:dyDescent="0.3">
      <c r="A228" s="1">
        <v>11</v>
      </c>
      <c r="B228" t="s">
        <v>1539</v>
      </c>
      <c r="C228" t="s">
        <v>4639</v>
      </c>
      <c r="D228" t="s">
        <v>4640</v>
      </c>
      <c r="E228" t="s">
        <v>4641</v>
      </c>
      <c r="F228" t="s">
        <v>4642</v>
      </c>
      <c r="G228" t="s">
        <v>4643</v>
      </c>
    </row>
    <row r="229" spans="1:7" x14ac:dyDescent="0.3">
      <c r="A229" s="1">
        <v>12</v>
      </c>
      <c r="B229" t="s">
        <v>1545</v>
      </c>
      <c r="C229" t="s">
        <v>4644</v>
      </c>
      <c r="D229" t="s">
        <v>4645</v>
      </c>
      <c r="E229" t="s">
        <v>4646</v>
      </c>
      <c r="F229" t="s">
        <v>4647</v>
      </c>
      <c r="G229" t="s">
        <v>4648</v>
      </c>
    </row>
    <row r="230" spans="1:7" x14ac:dyDescent="0.3">
      <c r="A230" s="1">
        <v>13</v>
      </c>
      <c r="B230" t="s">
        <v>1551</v>
      </c>
      <c r="C230" t="s">
        <v>331</v>
      </c>
      <c r="D230" t="s">
        <v>4649</v>
      </c>
      <c r="E230" t="s">
        <v>4650</v>
      </c>
      <c r="F230" t="s">
        <v>4651</v>
      </c>
      <c r="G230" t="s">
        <v>4652</v>
      </c>
    </row>
    <row r="231" spans="1:7" x14ac:dyDescent="0.3">
      <c r="A231" s="1">
        <v>14</v>
      </c>
      <c r="B231" t="s">
        <v>1556</v>
      </c>
      <c r="C231" t="s">
        <v>4653</v>
      </c>
      <c r="D231" t="s">
        <v>4654</v>
      </c>
      <c r="E231" t="s">
        <v>4655</v>
      </c>
      <c r="F231" t="s">
        <v>4656</v>
      </c>
      <c r="G231" t="s">
        <v>4657</v>
      </c>
    </row>
    <row r="232" spans="1:7" x14ac:dyDescent="0.3">
      <c r="A232" s="1">
        <v>15</v>
      </c>
      <c r="B232" t="s">
        <v>1562</v>
      </c>
      <c r="C232" t="s">
        <v>4658</v>
      </c>
      <c r="D232" t="s">
        <v>4659</v>
      </c>
      <c r="E232" t="s">
        <v>4660</v>
      </c>
      <c r="F232" t="s">
        <v>4661</v>
      </c>
      <c r="G232" t="s">
        <v>4662</v>
      </c>
    </row>
    <row r="233" spans="1:7" x14ac:dyDescent="0.3">
      <c r="A233" s="1">
        <v>16</v>
      </c>
      <c r="B233" t="s">
        <v>1568</v>
      </c>
      <c r="C233" t="s">
        <v>1570</v>
      </c>
      <c r="D233" t="s">
        <v>4663</v>
      </c>
      <c r="E233" t="s">
        <v>4664</v>
      </c>
      <c r="F233" t="s">
        <v>4665</v>
      </c>
      <c r="G233" t="s">
        <v>4666</v>
      </c>
    </row>
    <row r="234" spans="1:7" x14ac:dyDescent="0.3">
      <c r="A234" s="1">
        <v>17</v>
      </c>
      <c r="B234" t="s">
        <v>1574</v>
      </c>
      <c r="C234" t="s">
        <v>4667</v>
      </c>
      <c r="D234" t="s">
        <v>1725</v>
      </c>
      <c r="E234" t="s">
        <v>4668</v>
      </c>
      <c r="F234" t="s">
        <v>4669</v>
      </c>
      <c r="G234" t="s">
        <v>3650</v>
      </c>
    </row>
    <row r="235" spans="1:7" x14ac:dyDescent="0.3">
      <c r="A235" s="1">
        <v>18</v>
      </c>
      <c r="B235" t="s">
        <v>1580</v>
      </c>
      <c r="C235" t="s">
        <v>4670</v>
      </c>
      <c r="D235" t="s">
        <v>4671</v>
      </c>
      <c r="E235" t="s">
        <v>4672</v>
      </c>
      <c r="F235" t="s">
        <v>4673</v>
      </c>
      <c r="G235" t="s">
        <v>4674</v>
      </c>
    </row>
    <row r="236" spans="1:7" x14ac:dyDescent="0.3">
      <c r="A236" s="1">
        <v>19</v>
      </c>
      <c r="B236" t="s">
        <v>1586</v>
      </c>
      <c r="C236" t="s">
        <v>331</v>
      </c>
      <c r="D236" t="s">
        <v>331</v>
      </c>
      <c r="E236" t="s">
        <v>331</v>
      </c>
      <c r="F236" t="s">
        <v>331</v>
      </c>
      <c r="G236" t="s">
        <v>331</v>
      </c>
    </row>
    <row r="237" spans="1:7" x14ac:dyDescent="0.3">
      <c r="A237" s="1">
        <v>20</v>
      </c>
      <c r="B237" t="s">
        <v>1590</v>
      </c>
      <c r="C237" t="s">
        <v>331</v>
      </c>
      <c r="D237" t="s">
        <v>331</v>
      </c>
      <c r="E237" t="s">
        <v>331</v>
      </c>
      <c r="F237" t="s">
        <v>331</v>
      </c>
      <c r="G237" t="s">
        <v>331</v>
      </c>
    </row>
    <row r="238" spans="1:7" x14ac:dyDescent="0.3">
      <c r="A238" s="1">
        <v>21</v>
      </c>
      <c r="B238" t="s">
        <v>1591</v>
      </c>
      <c r="C238" t="s">
        <v>331</v>
      </c>
      <c r="D238" t="s">
        <v>331</v>
      </c>
      <c r="E238" t="s">
        <v>331</v>
      </c>
      <c r="F238" t="s">
        <v>331</v>
      </c>
      <c r="G238" t="s">
        <v>331</v>
      </c>
    </row>
    <row r="239" spans="1:7" x14ac:dyDescent="0.3">
      <c r="A239" s="1">
        <v>22</v>
      </c>
      <c r="B239" t="s">
        <v>1592</v>
      </c>
      <c r="C239" t="s">
        <v>331</v>
      </c>
      <c r="D239" t="s">
        <v>331</v>
      </c>
      <c r="E239" t="s">
        <v>2369</v>
      </c>
      <c r="F239" t="s">
        <v>331</v>
      </c>
      <c r="G239" t="s">
        <v>350</v>
      </c>
    </row>
    <row r="240" spans="1:7" x14ac:dyDescent="0.3">
      <c r="A240" s="1">
        <v>23</v>
      </c>
      <c r="B240" t="s">
        <v>1593</v>
      </c>
      <c r="C240" t="s">
        <v>4675</v>
      </c>
      <c r="D240" t="s">
        <v>4676</v>
      </c>
      <c r="E240" t="s">
        <v>331</v>
      </c>
      <c r="F240" t="s">
        <v>4677</v>
      </c>
      <c r="G240" t="s">
        <v>331</v>
      </c>
    </row>
    <row r="241" spans="1:8" x14ac:dyDescent="0.3">
      <c r="A241" s="1">
        <v>24</v>
      </c>
      <c r="B241" t="s">
        <v>1594</v>
      </c>
      <c r="C241" t="s">
        <v>4678</v>
      </c>
      <c r="D241" t="s">
        <v>4679</v>
      </c>
      <c r="E241" t="s">
        <v>4680</v>
      </c>
      <c r="F241" t="s">
        <v>4681</v>
      </c>
      <c r="G241" t="s">
        <v>4682</v>
      </c>
    </row>
    <row r="242" spans="1:8" x14ac:dyDescent="0.3">
      <c r="A242" s="1">
        <v>25</v>
      </c>
      <c r="B242" t="s">
        <v>1600</v>
      </c>
      <c r="C242" t="s">
        <v>2138</v>
      </c>
      <c r="D242" t="s">
        <v>1804</v>
      </c>
      <c r="E242" t="s">
        <v>331</v>
      </c>
      <c r="F242" t="s">
        <v>331</v>
      </c>
      <c r="G242" t="s">
        <v>331</v>
      </c>
    </row>
    <row r="243" spans="1:8" x14ac:dyDescent="0.3">
      <c r="A243" s="1">
        <v>26</v>
      </c>
      <c r="B243" t="s">
        <v>1601</v>
      </c>
      <c r="C243" t="s">
        <v>331</v>
      </c>
      <c r="D243" t="s">
        <v>4683</v>
      </c>
      <c r="E243" t="s">
        <v>4684</v>
      </c>
      <c r="F243" t="s">
        <v>4685</v>
      </c>
      <c r="G243" t="s">
        <v>4686</v>
      </c>
    </row>
    <row r="244" spans="1:8" x14ac:dyDescent="0.3">
      <c r="A244" s="1">
        <v>27</v>
      </c>
      <c r="B244" t="s">
        <v>1605</v>
      </c>
      <c r="C244" t="s">
        <v>331</v>
      </c>
      <c r="D244" t="s">
        <v>331</v>
      </c>
      <c r="E244" t="s">
        <v>331</v>
      </c>
      <c r="F244" t="s">
        <v>331</v>
      </c>
      <c r="G244" t="s">
        <v>331</v>
      </c>
    </row>
    <row r="245" spans="1:8" x14ac:dyDescent="0.3">
      <c r="A245" s="1">
        <v>28</v>
      </c>
      <c r="B245" t="s">
        <v>1606</v>
      </c>
      <c r="C245" t="s">
        <v>331</v>
      </c>
      <c r="D245" t="s">
        <v>331</v>
      </c>
      <c r="E245" t="s">
        <v>331</v>
      </c>
      <c r="F245" t="s">
        <v>331</v>
      </c>
      <c r="G245" t="s">
        <v>331</v>
      </c>
    </row>
    <row r="246" spans="1:8" x14ac:dyDescent="0.3">
      <c r="A246" s="1">
        <v>29</v>
      </c>
      <c r="B246" t="s">
        <v>635</v>
      </c>
      <c r="C246" t="s">
        <v>4687</v>
      </c>
      <c r="D246" t="s">
        <v>4688</v>
      </c>
      <c r="E246" t="s">
        <v>4689</v>
      </c>
      <c r="F246" t="s">
        <v>4690</v>
      </c>
      <c r="G246" t="s">
        <v>4691</v>
      </c>
    </row>
    <row r="247" spans="1:8" x14ac:dyDescent="0.3">
      <c r="A247" s="1">
        <v>30</v>
      </c>
      <c r="B247" t="s">
        <v>1612</v>
      </c>
      <c r="C247" t="s">
        <v>3867</v>
      </c>
      <c r="D247" t="s">
        <v>4692</v>
      </c>
      <c r="E247" t="s">
        <v>4693</v>
      </c>
      <c r="F247" t="s">
        <v>54</v>
      </c>
      <c r="G247" t="s">
        <v>47</v>
      </c>
    </row>
    <row r="248" spans="1:8" x14ac:dyDescent="0.3">
      <c r="A248" s="1">
        <v>31</v>
      </c>
      <c r="B248" t="s">
        <v>680</v>
      </c>
      <c r="C248" t="s">
        <v>4694</v>
      </c>
      <c r="D248" t="s">
        <v>4695</v>
      </c>
      <c r="E248" t="s">
        <v>4696</v>
      </c>
      <c r="F248" t="s">
        <v>4697</v>
      </c>
      <c r="G248" t="s">
        <v>4698</v>
      </c>
    </row>
    <row r="249" spans="1:8" x14ac:dyDescent="0.3">
      <c r="A249" s="1">
        <v>32</v>
      </c>
      <c r="B249" t="s">
        <v>666</v>
      </c>
      <c r="C249" t="s">
        <v>4699</v>
      </c>
      <c r="D249" t="s">
        <v>4700</v>
      </c>
      <c r="E249" t="s">
        <v>4701</v>
      </c>
      <c r="F249" t="s">
        <v>4702</v>
      </c>
      <c r="G249" t="s">
        <v>4703</v>
      </c>
    </row>
    <row r="250" spans="1:8" x14ac:dyDescent="0.3">
      <c r="A250" s="1">
        <v>33</v>
      </c>
      <c r="B250" t="s">
        <v>1627</v>
      </c>
      <c r="C250" t="s">
        <v>4704</v>
      </c>
      <c r="D250" t="s">
        <v>4705</v>
      </c>
      <c r="E250" t="s">
        <v>4706</v>
      </c>
      <c r="F250" t="s">
        <v>4707</v>
      </c>
      <c r="G250" t="s">
        <v>4708</v>
      </c>
    </row>
    <row r="251" spans="1:8" x14ac:dyDescent="0.3">
      <c r="A251" s="1">
        <v>34</v>
      </c>
      <c r="B251" t="s">
        <v>687</v>
      </c>
      <c r="C251" t="s">
        <v>4709</v>
      </c>
      <c r="D251" t="s">
        <v>4710</v>
      </c>
      <c r="E251" t="s">
        <v>4711</v>
      </c>
      <c r="F251" t="s">
        <v>4712</v>
      </c>
      <c r="G251" t="s">
        <v>4713</v>
      </c>
    </row>
    <row r="252" spans="1:8" x14ac:dyDescent="0.3">
      <c r="A252" s="1">
        <v>35</v>
      </c>
      <c r="B252" t="s">
        <v>1636</v>
      </c>
      <c r="C252" t="s">
        <v>331</v>
      </c>
      <c r="D252" t="s">
        <v>4714</v>
      </c>
      <c r="E252" t="s">
        <v>4715</v>
      </c>
      <c r="F252" t="s">
        <v>2771</v>
      </c>
      <c r="G252" t="s">
        <v>4716</v>
      </c>
    </row>
    <row r="253" spans="1:8" x14ac:dyDescent="0.3">
      <c r="A253" s="1">
        <v>36</v>
      </c>
      <c r="B253" t="s">
        <v>1641</v>
      </c>
      <c r="C253" t="s">
        <v>331</v>
      </c>
      <c r="D253" t="s">
        <v>331</v>
      </c>
      <c r="E253" t="s">
        <v>331</v>
      </c>
      <c r="F253" t="s">
        <v>331</v>
      </c>
      <c r="G253" t="s">
        <v>4717</v>
      </c>
    </row>
    <row r="255" spans="1:8" x14ac:dyDescent="0.3">
      <c r="B255" s="1" t="s">
        <v>383</v>
      </c>
      <c r="C255" s="1" t="s">
        <v>319</v>
      </c>
      <c r="D255" s="1" t="s">
        <v>320</v>
      </c>
      <c r="E255" s="1" t="s">
        <v>321</v>
      </c>
      <c r="F255" s="1" t="s">
        <v>322</v>
      </c>
      <c r="G255" s="1" t="s">
        <v>323</v>
      </c>
      <c r="H255" s="1" t="s">
        <v>324</v>
      </c>
    </row>
    <row r="256" spans="1:8" x14ac:dyDescent="0.3">
      <c r="A256" s="1">
        <v>0</v>
      </c>
      <c r="B256" t="s">
        <v>1643</v>
      </c>
      <c r="C256" t="s">
        <v>4718</v>
      </c>
      <c r="D256" t="s">
        <v>4719</v>
      </c>
      <c r="E256" t="s">
        <v>4720</v>
      </c>
      <c r="F256" t="s">
        <v>4721</v>
      </c>
      <c r="G256" t="s">
        <v>4722</v>
      </c>
    </row>
    <row r="257" spans="1:7" x14ac:dyDescent="0.3">
      <c r="A257" s="1">
        <v>1</v>
      </c>
      <c r="B257" t="s">
        <v>1649</v>
      </c>
      <c r="C257" t="s">
        <v>4723</v>
      </c>
      <c r="D257" t="s">
        <v>4724</v>
      </c>
      <c r="E257" t="s">
        <v>4725</v>
      </c>
      <c r="F257" t="s">
        <v>4726</v>
      </c>
      <c r="G257" t="s">
        <v>4727</v>
      </c>
    </row>
    <row r="258" spans="1:7" x14ac:dyDescent="0.3">
      <c r="A258" s="1">
        <v>2</v>
      </c>
      <c r="B258" t="s">
        <v>1654</v>
      </c>
      <c r="C258" t="s">
        <v>4728</v>
      </c>
      <c r="D258" t="s">
        <v>4729</v>
      </c>
      <c r="E258" t="s">
        <v>4730</v>
      </c>
      <c r="F258" t="s">
        <v>4731</v>
      </c>
      <c r="G258" t="s">
        <v>4732</v>
      </c>
    </row>
    <row r="259" spans="1:7" x14ac:dyDescent="0.3">
      <c r="A259" s="1">
        <v>3</v>
      </c>
      <c r="B259" t="s">
        <v>1660</v>
      </c>
      <c r="C259" t="s">
        <v>331</v>
      </c>
      <c r="D259" t="s">
        <v>331</v>
      </c>
      <c r="E259" t="s">
        <v>331</v>
      </c>
      <c r="F259" t="s">
        <v>331</v>
      </c>
      <c r="G259" t="s">
        <v>331</v>
      </c>
    </row>
    <row r="260" spans="1:7" x14ac:dyDescent="0.3">
      <c r="A260" s="1">
        <v>4</v>
      </c>
      <c r="B260" t="s">
        <v>1661</v>
      </c>
      <c r="C260" t="s">
        <v>331</v>
      </c>
      <c r="D260" t="s">
        <v>4733</v>
      </c>
      <c r="E260" t="s">
        <v>4734</v>
      </c>
      <c r="F260" t="s">
        <v>4735</v>
      </c>
      <c r="G260" t="s">
        <v>4736</v>
      </c>
    </row>
    <row r="261" spans="1:7" x14ac:dyDescent="0.3">
      <c r="A261" s="1">
        <v>5</v>
      </c>
      <c r="B261" t="s">
        <v>1665</v>
      </c>
      <c r="C261" t="s">
        <v>4737</v>
      </c>
      <c r="D261" t="s">
        <v>1800</v>
      </c>
      <c r="E261" t="s">
        <v>4637</v>
      </c>
      <c r="F261" t="s">
        <v>4622</v>
      </c>
      <c r="G261" t="s">
        <v>4738</v>
      </c>
    </row>
    <row r="262" spans="1:7" x14ac:dyDescent="0.3">
      <c r="A262" s="1">
        <v>6</v>
      </c>
      <c r="B262" t="s">
        <v>698</v>
      </c>
      <c r="C262" t="s">
        <v>2813</v>
      </c>
      <c r="D262" t="s">
        <v>331</v>
      </c>
      <c r="E262" t="s">
        <v>331</v>
      </c>
      <c r="F262" t="s">
        <v>331</v>
      </c>
      <c r="G262" t="s">
        <v>4739</v>
      </c>
    </row>
    <row r="263" spans="1:7" x14ac:dyDescent="0.3">
      <c r="A263" s="1">
        <v>7</v>
      </c>
      <c r="B263" t="s">
        <v>700</v>
      </c>
      <c r="C263" t="s">
        <v>331</v>
      </c>
      <c r="D263" t="s">
        <v>331</v>
      </c>
      <c r="E263" t="s">
        <v>331</v>
      </c>
      <c r="F263" t="s">
        <v>331</v>
      </c>
      <c r="G263" t="s">
        <v>331</v>
      </c>
    </row>
    <row r="264" spans="1:7" x14ac:dyDescent="0.3">
      <c r="A264" s="1">
        <v>8</v>
      </c>
      <c r="B264" t="s">
        <v>699</v>
      </c>
      <c r="C264" t="s">
        <v>2813</v>
      </c>
      <c r="D264" t="s">
        <v>331</v>
      </c>
      <c r="E264" t="s">
        <v>331</v>
      </c>
      <c r="F264" t="s">
        <v>331</v>
      </c>
      <c r="G264" t="s">
        <v>4739</v>
      </c>
    </row>
    <row r="265" spans="1:7" x14ac:dyDescent="0.3">
      <c r="A265" s="1">
        <v>9</v>
      </c>
      <c r="B265" t="s">
        <v>726</v>
      </c>
      <c r="C265" t="s">
        <v>1788</v>
      </c>
      <c r="D265" t="s">
        <v>1800</v>
      </c>
      <c r="E265" t="s">
        <v>4637</v>
      </c>
      <c r="F265" t="s">
        <v>4622</v>
      </c>
      <c r="G265" t="s">
        <v>4740</v>
      </c>
    </row>
    <row r="266" spans="1:7" x14ac:dyDescent="0.3">
      <c r="A266" s="1">
        <v>10</v>
      </c>
      <c r="B266" t="s">
        <v>1689</v>
      </c>
      <c r="C266" t="s">
        <v>1788</v>
      </c>
      <c r="D266" t="s">
        <v>1800</v>
      </c>
      <c r="E266" t="s">
        <v>4637</v>
      </c>
      <c r="F266" t="s">
        <v>4622</v>
      </c>
      <c r="G266" t="s">
        <v>4740</v>
      </c>
    </row>
    <row r="267" spans="1:7" x14ac:dyDescent="0.3">
      <c r="A267" s="1">
        <v>11</v>
      </c>
      <c r="B267" t="s">
        <v>735</v>
      </c>
      <c r="C267" t="s">
        <v>331</v>
      </c>
      <c r="D267" t="s">
        <v>331</v>
      </c>
      <c r="E267" t="s">
        <v>331</v>
      </c>
      <c r="F267" t="s">
        <v>331</v>
      </c>
      <c r="G267" t="s">
        <v>331</v>
      </c>
    </row>
    <row r="268" spans="1:7" x14ac:dyDescent="0.3">
      <c r="A268" s="1">
        <v>12</v>
      </c>
      <c r="B268" t="s">
        <v>1690</v>
      </c>
      <c r="C268" t="s">
        <v>331</v>
      </c>
      <c r="D268" t="s">
        <v>4741</v>
      </c>
      <c r="E268" t="s">
        <v>4742</v>
      </c>
      <c r="F268" t="s">
        <v>4743</v>
      </c>
      <c r="G268" t="s">
        <v>4744</v>
      </c>
    </row>
    <row r="269" spans="1:7" x14ac:dyDescent="0.3">
      <c r="A269" s="1">
        <v>13</v>
      </c>
      <c r="B269" t="s">
        <v>1694</v>
      </c>
      <c r="C269" t="s">
        <v>4741</v>
      </c>
      <c r="D269" t="s">
        <v>4745</v>
      </c>
      <c r="E269" t="s">
        <v>379</v>
      </c>
      <c r="F269" t="s">
        <v>4746</v>
      </c>
      <c r="G269" t="s">
        <v>2393</v>
      </c>
    </row>
    <row r="270" spans="1:7" x14ac:dyDescent="0.3">
      <c r="A270" s="1">
        <v>14</v>
      </c>
      <c r="B270" t="s">
        <v>750</v>
      </c>
      <c r="C270" t="s">
        <v>4747</v>
      </c>
      <c r="D270" t="s">
        <v>4748</v>
      </c>
      <c r="E270" t="s">
        <v>4749</v>
      </c>
      <c r="F270" t="s">
        <v>4750</v>
      </c>
      <c r="G270" t="s">
        <v>4751</v>
      </c>
    </row>
    <row r="271" spans="1:7" x14ac:dyDescent="0.3">
      <c r="A271" s="1">
        <v>15</v>
      </c>
      <c r="B271" t="s">
        <v>756</v>
      </c>
      <c r="C271" t="s">
        <v>4747</v>
      </c>
      <c r="D271" t="s">
        <v>4748</v>
      </c>
      <c r="E271" t="s">
        <v>4749</v>
      </c>
      <c r="F271" t="s">
        <v>4750</v>
      </c>
      <c r="G271" t="s">
        <v>4751</v>
      </c>
    </row>
    <row r="272" spans="1:7" x14ac:dyDescent="0.3">
      <c r="A272" s="1">
        <v>16</v>
      </c>
      <c r="B272" t="s">
        <v>761</v>
      </c>
      <c r="C272" t="s">
        <v>4752</v>
      </c>
      <c r="D272" t="s">
        <v>4753</v>
      </c>
      <c r="E272" t="s">
        <v>4754</v>
      </c>
      <c r="F272" t="s">
        <v>4755</v>
      </c>
      <c r="G272" t="s">
        <v>4756</v>
      </c>
    </row>
    <row r="273" spans="1:7" x14ac:dyDescent="0.3">
      <c r="A273" s="1">
        <v>17</v>
      </c>
      <c r="B273" t="s">
        <v>774</v>
      </c>
      <c r="C273" t="s">
        <v>4757</v>
      </c>
      <c r="D273" t="s">
        <v>331</v>
      </c>
      <c r="E273" t="s">
        <v>331</v>
      </c>
      <c r="F273" t="s">
        <v>331</v>
      </c>
      <c r="G273" t="s">
        <v>331</v>
      </c>
    </row>
    <row r="274" spans="1:7" x14ac:dyDescent="0.3">
      <c r="A274" s="1">
        <v>18</v>
      </c>
      <c r="B274" t="s">
        <v>775</v>
      </c>
      <c r="C274" t="s">
        <v>331</v>
      </c>
      <c r="D274" t="s">
        <v>331</v>
      </c>
      <c r="E274" t="s">
        <v>331</v>
      </c>
      <c r="F274" t="s">
        <v>331</v>
      </c>
      <c r="G274" t="s">
        <v>331</v>
      </c>
    </row>
    <row r="275" spans="1:7" x14ac:dyDescent="0.3">
      <c r="A275" s="1">
        <v>19</v>
      </c>
      <c r="B275" t="s">
        <v>776</v>
      </c>
      <c r="C275" t="s">
        <v>4757</v>
      </c>
      <c r="D275" t="s">
        <v>331</v>
      </c>
      <c r="E275" t="s">
        <v>331</v>
      </c>
      <c r="F275" t="s">
        <v>331</v>
      </c>
      <c r="G275" t="s">
        <v>331</v>
      </c>
    </row>
    <row r="276" spans="1:7" x14ac:dyDescent="0.3">
      <c r="A276" s="1">
        <v>20</v>
      </c>
      <c r="B276" t="s">
        <v>777</v>
      </c>
      <c r="C276" t="s">
        <v>4758</v>
      </c>
      <c r="D276" t="s">
        <v>4759</v>
      </c>
      <c r="E276" t="s">
        <v>4760</v>
      </c>
      <c r="F276" t="s">
        <v>4761</v>
      </c>
      <c r="G276" t="s">
        <v>4762</v>
      </c>
    </row>
    <row r="277" spans="1:7" x14ac:dyDescent="0.3">
      <c r="A277" s="1">
        <v>21</v>
      </c>
      <c r="B277" t="s">
        <v>783</v>
      </c>
      <c r="C277" t="s">
        <v>4763</v>
      </c>
      <c r="D277" t="s">
        <v>4764</v>
      </c>
      <c r="E277" t="s">
        <v>4765</v>
      </c>
      <c r="F277" t="s">
        <v>4765</v>
      </c>
      <c r="G277" t="s">
        <v>4765</v>
      </c>
    </row>
    <row r="278" spans="1:7" x14ac:dyDescent="0.3">
      <c r="A278" s="1">
        <v>22</v>
      </c>
      <c r="B278" t="s">
        <v>1723</v>
      </c>
      <c r="C278" t="s">
        <v>1727</v>
      </c>
      <c r="D278" t="s">
        <v>4766</v>
      </c>
      <c r="E278" t="s">
        <v>4767</v>
      </c>
      <c r="F278" t="s">
        <v>1731</v>
      </c>
      <c r="G278" t="s">
        <v>4768</v>
      </c>
    </row>
    <row r="279" spans="1:7" x14ac:dyDescent="0.3">
      <c r="A279" s="1">
        <v>23</v>
      </c>
      <c r="B279" t="s">
        <v>789</v>
      </c>
      <c r="C279" t="s">
        <v>1532</v>
      </c>
      <c r="D279" t="s">
        <v>3664</v>
      </c>
      <c r="E279" t="s">
        <v>1724</v>
      </c>
      <c r="F279" t="s">
        <v>1615</v>
      </c>
      <c r="G279" t="s">
        <v>4769</v>
      </c>
    </row>
    <row r="280" spans="1:7" x14ac:dyDescent="0.3">
      <c r="A280" s="1">
        <v>24</v>
      </c>
      <c r="B280" t="s">
        <v>795</v>
      </c>
      <c r="C280" t="s">
        <v>331</v>
      </c>
      <c r="D280" t="s">
        <v>331</v>
      </c>
      <c r="E280" t="s">
        <v>331</v>
      </c>
      <c r="F280" t="s">
        <v>331</v>
      </c>
      <c r="G280" t="s">
        <v>331</v>
      </c>
    </row>
    <row r="281" spans="1:7" x14ac:dyDescent="0.3">
      <c r="A281" s="1">
        <v>25</v>
      </c>
      <c r="B281" t="s">
        <v>796</v>
      </c>
      <c r="C281" t="s">
        <v>331</v>
      </c>
      <c r="D281" t="s">
        <v>331</v>
      </c>
      <c r="E281" t="s">
        <v>331</v>
      </c>
      <c r="F281" t="s">
        <v>331</v>
      </c>
      <c r="G281" t="s">
        <v>331</v>
      </c>
    </row>
    <row r="282" spans="1:7" x14ac:dyDescent="0.3">
      <c r="A282" s="1">
        <v>26</v>
      </c>
      <c r="B282" t="s">
        <v>802</v>
      </c>
      <c r="C282" t="s">
        <v>4439</v>
      </c>
      <c r="D282" t="s">
        <v>4770</v>
      </c>
      <c r="E282" t="s">
        <v>667</v>
      </c>
      <c r="F282" t="s">
        <v>4771</v>
      </c>
      <c r="G282" t="s">
        <v>4772</v>
      </c>
    </row>
    <row r="283" spans="1:7" x14ac:dyDescent="0.3">
      <c r="A283" s="1">
        <v>27</v>
      </c>
      <c r="B283" t="s">
        <v>803</v>
      </c>
      <c r="C283" t="s">
        <v>331</v>
      </c>
      <c r="D283" t="s">
        <v>331</v>
      </c>
      <c r="E283" t="s">
        <v>331</v>
      </c>
      <c r="F283" t="s">
        <v>331</v>
      </c>
      <c r="G283" t="s">
        <v>331</v>
      </c>
    </row>
    <row r="284" spans="1:7" x14ac:dyDescent="0.3">
      <c r="A284" s="1">
        <v>28</v>
      </c>
      <c r="B284" t="s">
        <v>1736</v>
      </c>
      <c r="C284" t="s">
        <v>331</v>
      </c>
      <c r="D284" t="s">
        <v>331</v>
      </c>
      <c r="E284" t="s">
        <v>331</v>
      </c>
      <c r="F284" t="s">
        <v>331</v>
      </c>
      <c r="G284" t="s">
        <v>331</v>
      </c>
    </row>
    <row r="285" spans="1:7" x14ac:dyDescent="0.3">
      <c r="A285" s="1">
        <v>29</v>
      </c>
      <c r="B285" t="s">
        <v>804</v>
      </c>
      <c r="C285" t="s">
        <v>4773</v>
      </c>
      <c r="D285" t="s">
        <v>4774</v>
      </c>
      <c r="E285" t="s">
        <v>4775</v>
      </c>
      <c r="F285" t="s">
        <v>4776</v>
      </c>
      <c r="G285" t="s">
        <v>4777</v>
      </c>
    </row>
    <row r="286" spans="1:7" x14ac:dyDescent="0.3">
      <c r="A286" s="1">
        <v>30</v>
      </c>
      <c r="B286" t="s">
        <v>808</v>
      </c>
      <c r="C286" t="s">
        <v>4778</v>
      </c>
      <c r="D286" t="s">
        <v>4779</v>
      </c>
      <c r="E286" t="s">
        <v>4780</v>
      </c>
      <c r="F286" t="s">
        <v>4781</v>
      </c>
      <c r="G286" t="s">
        <v>4782</v>
      </c>
    </row>
    <row r="287" spans="1:7" x14ac:dyDescent="0.3">
      <c r="A287" s="1">
        <v>31</v>
      </c>
      <c r="B287" t="s">
        <v>814</v>
      </c>
      <c r="C287" t="s">
        <v>4783</v>
      </c>
      <c r="D287" t="s">
        <v>4759</v>
      </c>
      <c r="E287" t="s">
        <v>4760</v>
      </c>
      <c r="F287" t="s">
        <v>4761</v>
      </c>
      <c r="G287" t="s">
        <v>4762</v>
      </c>
    </row>
    <row r="288" spans="1:7" x14ac:dyDescent="0.3">
      <c r="A288" s="1">
        <v>32</v>
      </c>
      <c r="B288" t="s">
        <v>815</v>
      </c>
      <c r="C288" t="s">
        <v>4784</v>
      </c>
      <c r="D288" t="s">
        <v>4779</v>
      </c>
      <c r="E288" t="s">
        <v>4780</v>
      </c>
      <c r="F288" t="s">
        <v>4781</v>
      </c>
      <c r="G288" t="s">
        <v>4782</v>
      </c>
    </row>
    <row r="289" spans="1:8" x14ac:dyDescent="0.3">
      <c r="A289" s="1">
        <v>33</v>
      </c>
      <c r="B289" t="s">
        <v>1761</v>
      </c>
      <c r="C289" t="s">
        <v>331</v>
      </c>
      <c r="D289" t="s">
        <v>331</v>
      </c>
      <c r="E289" t="s">
        <v>331</v>
      </c>
      <c r="F289" t="s">
        <v>331</v>
      </c>
      <c r="G289" t="s">
        <v>4785</v>
      </c>
    </row>
    <row r="290" spans="1:8" x14ac:dyDescent="0.3">
      <c r="A290" s="1">
        <v>34</v>
      </c>
      <c r="B290" t="s">
        <v>816</v>
      </c>
      <c r="C290" t="s">
        <v>331</v>
      </c>
      <c r="D290" t="s">
        <v>331</v>
      </c>
      <c r="E290" t="s">
        <v>331</v>
      </c>
      <c r="F290" t="s">
        <v>331</v>
      </c>
      <c r="G290" t="s">
        <v>331</v>
      </c>
    </row>
    <row r="291" spans="1:8" x14ac:dyDescent="0.3">
      <c r="A291" s="1">
        <v>35</v>
      </c>
      <c r="B291" t="s">
        <v>817</v>
      </c>
      <c r="C291" t="s">
        <v>4783</v>
      </c>
      <c r="D291" t="s">
        <v>4759</v>
      </c>
      <c r="E291" t="s">
        <v>4760</v>
      </c>
      <c r="F291" t="s">
        <v>4761</v>
      </c>
      <c r="G291" t="s">
        <v>4762</v>
      </c>
    </row>
    <row r="292" spans="1:8" x14ac:dyDescent="0.3">
      <c r="A292" s="1">
        <v>36</v>
      </c>
      <c r="B292" t="s">
        <v>818</v>
      </c>
      <c r="C292" t="s">
        <v>4709</v>
      </c>
      <c r="D292" t="s">
        <v>4710</v>
      </c>
      <c r="E292" t="s">
        <v>4711</v>
      </c>
      <c r="F292" t="s">
        <v>4712</v>
      </c>
      <c r="G292" t="s">
        <v>4713</v>
      </c>
    </row>
    <row r="294" spans="1:8" x14ac:dyDescent="0.3">
      <c r="B294" s="1" t="s">
        <v>383</v>
      </c>
      <c r="C294" s="1" t="s">
        <v>319</v>
      </c>
      <c r="D294" s="1" t="s">
        <v>320</v>
      </c>
      <c r="E294" s="1" t="s">
        <v>321</v>
      </c>
      <c r="F294" s="1" t="s">
        <v>322</v>
      </c>
      <c r="G294" s="1" t="s">
        <v>323</v>
      </c>
      <c r="H294" s="1" t="s">
        <v>324</v>
      </c>
    </row>
    <row r="295" spans="1:8" x14ac:dyDescent="0.3">
      <c r="A295" s="1">
        <v>0</v>
      </c>
      <c r="B295" t="s">
        <v>880</v>
      </c>
      <c r="C295" t="s">
        <v>4786</v>
      </c>
      <c r="D295" t="s">
        <v>4787</v>
      </c>
      <c r="E295" t="s">
        <v>4788</v>
      </c>
      <c r="F295" t="s">
        <v>4789</v>
      </c>
      <c r="G295" t="s">
        <v>331</v>
      </c>
    </row>
    <row r="296" spans="1:8" x14ac:dyDescent="0.3">
      <c r="A296" s="1">
        <v>1</v>
      </c>
      <c r="B296" t="s">
        <v>886</v>
      </c>
      <c r="C296" t="s">
        <v>4786</v>
      </c>
      <c r="D296" t="s">
        <v>4787</v>
      </c>
      <c r="E296" t="s">
        <v>4788</v>
      </c>
      <c r="F296" t="s">
        <v>4789</v>
      </c>
      <c r="G296" t="s">
        <v>331</v>
      </c>
    </row>
    <row r="297" spans="1:8" x14ac:dyDescent="0.3">
      <c r="A297" s="1">
        <v>2</v>
      </c>
      <c r="B297" t="s">
        <v>892</v>
      </c>
      <c r="C297" t="s">
        <v>331</v>
      </c>
      <c r="D297" t="s">
        <v>331</v>
      </c>
      <c r="E297" t="s">
        <v>331</v>
      </c>
      <c r="F297" t="s">
        <v>331</v>
      </c>
      <c r="G297" t="s">
        <v>331</v>
      </c>
    </row>
    <row r="298" spans="1:8" x14ac:dyDescent="0.3">
      <c r="A298" s="1">
        <v>3</v>
      </c>
      <c r="B298" t="s">
        <v>909</v>
      </c>
      <c r="C298" t="s">
        <v>331</v>
      </c>
      <c r="D298" t="s">
        <v>331</v>
      </c>
      <c r="E298" t="s">
        <v>331</v>
      </c>
      <c r="F298" t="s">
        <v>331</v>
      </c>
      <c r="G298" t="s">
        <v>331</v>
      </c>
    </row>
    <row r="299" spans="1:8" x14ac:dyDescent="0.3">
      <c r="A299" s="1">
        <v>4</v>
      </c>
      <c r="B299" t="s">
        <v>913</v>
      </c>
      <c r="C299" t="s">
        <v>4790</v>
      </c>
      <c r="D299" t="s">
        <v>4791</v>
      </c>
      <c r="E299" t="s">
        <v>4792</v>
      </c>
      <c r="F299" t="s">
        <v>331</v>
      </c>
      <c r="G299" t="s">
        <v>331</v>
      </c>
    </row>
    <row r="300" spans="1:8" x14ac:dyDescent="0.3">
      <c r="A300" s="1">
        <v>5</v>
      </c>
      <c r="B300" t="s">
        <v>916</v>
      </c>
      <c r="C300" t="s">
        <v>4793</v>
      </c>
      <c r="D300" t="s">
        <v>4794</v>
      </c>
      <c r="E300" t="s">
        <v>4795</v>
      </c>
      <c r="F300" t="s">
        <v>4796</v>
      </c>
      <c r="G300" t="s">
        <v>4797</v>
      </c>
    </row>
    <row r="301" spans="1:8" x14ac:dyDescent="0.3">
      <c r="A301" s="1">
        <v>6</v>
      </c>
      <c r="B301" t="s">
        <v>917</v>
      </c>
      <c r="C301" t="s">
        <v>4798</v>
      </c>
      <c r="D301" t="s">
        <v>4799</v>
      </c>
      <c r="E301" t="s">
        <v>4800</v>
      </c>
      <c r="F301" t="s">
        <v>4801</v>
      </c>
      <c r="G301" t="s">
        <v>4802</v>
      </c>
    </row>
    <row r="302" spans="1:8" x14ac:dyDescent="0.3">
      <c r="A302" s="1">
        <v>7</v>
      </c>
      <c r="B302" t="s">
        <v>918</v>
      </c>
      <c r="C302" t="s">
        <v>4803</v>
      </c>
      <c r="D302" t="s">
        <v>1674</v>
      </c>
      <c r="E302" t="s">
        <v>3650</v>
      </c>
      <c r="F302" t="s">
        <v>4804</v>
      </c>
      <c r="G302" t="s">
        <v>4805</v>
      </c>
    </row>
    <row r="303" spans="1:8" x14ac:dyDescent="0.3">
      <c r="A303" s="1">
        <v>8</v>
      </c>
      <c r="B303" t="s">
        <v>1791</v>
      </c>
      <c r="C303" t="s">
        <v>4806</v>
      </c>
      <c r="D303" t="s">
        <v>4807</v>
      </c>
      <c r="E303" t="s">
        <v>4808</v>
      </c>
      <c r="F303" t="s">
        <v>4809</v>
      </c>
      <c r="G303" t="s">
        <v>4810</v>
      </c>
    </row>
    <row r="304" spans="1:8" x14ac:dyDescent="0.3">
      <c r="A304" s="1">
        <v>9</v>
      </c>
      <c r="B304" t="s">
        <v>1797</v>
      </c>
      <c r="C304" t="s">
        <v>4811</v>
      </c>
      <c r="D304" t="s">
        <v>4812</v>
      </c>
      <c r="E304" t="s">
        <v>1532</v>
      </c>
      <c r="F304" t="s">
        <v>4768</v>
      </c>
      <c r="G304" t="s">
        <v>4813</v>
      </c>
    </row>
    <row r="305" spans="1:8" x14ac:dyDescent="0.3">
      <c r="A305" s="1">
        <v>10</v>
      </c>
      <c r="B305" t="s">
        <v>919</v>
      </c>
      <c r="C305" t="s">
        <v>4814</v>
      </c>
      <c r="D305" t="s">
        <v>4815</v>
      </c>
      <c r="E305" t="s">
        <v>4816</v>
      </c>
      <c r="F305" t="s">
        <v>2452</v>
      </c>
      <c r="G305" t="s">
        <v>331</v>
      </c>
    </row>
    <row r="306" spans="1:8" x14ac:dyDescent="0.3">
      <c r="A306" s="1">
        <v>11</v>
      </c>
      <c r="B306" t="s">
        <v>920</v>
      </c>
      <c r="C306" t="s">
        <v>331</v>
      </c>
      <c r="D306" t="s">
        <v>331</v>
      </c>
      <c r="E306" t="s">
        <v>4817</v>
      </c>
      <c r="F306" t="s">
        <v>4114</v>
      </c>
      <c r="G306" t="s">
        <v>4818</v>
      </c>
    </row>
    <row r="307" spans="1:8" x14ac:dyDescent="0.3">
      <c r="A307" s="1">
        <v>12</v>
      </c>
      <c r="B307" t="s">
        <v>922</v>
      </c>
      <c r="C307" t="s">
        <v>4819</v>
      </c>
      <c r="D307" t="s">
        <v>4820</v>
      </c>
      <c r="E307" t="s">
        <v>4821</v>
      </c>
      <c r="F307" t="s">
        <v>4822</v>
      </c>
      <c r="G307" t="s">
        <v>4823</v>
      </c>
    </row>
    <row r="308" spans="1:8" x14ac:dyDescent="0.3">
      <c r="A308" s="1">
        <v>13</v>
      </c>
      <c r="B308" t="s">
        <v>928</v>
      </c>
      <c r="C308" t="s">
        <v>331</v>
      </c>
      <c r="D308" t="s">
        <v>4824</v>
      </c>
      <c r="E308" t="s">
        <v>4825</v>
      </c>
      <c r="F308" t="s">
        <v>4826</v>
      </c>
      <c r="G308" t="s">
        <v>4827</v>
      </c>
    </row>
    <row r="309" spans="1:8" x14ac:dyDescent="0.3">
      <c r="A309" s="1">
        <v>14</v>
      </c>
      <c r="B309" t="s">
        <v>1815</v>
      </c>
      <c r="C309" t="s">
        <v>4828</v>
      </c>
      <c r="D309" t="s">
        <v>4829</v>
      </c>
      <c r="E309" t="s">
        <v>4830</v>
      </c>
      <c r="F309" t="s">
        <v>4831</v>
      </c>
      <c r="G309" t="s">
        <v>4832</v>
      </c>
    </row>
    <row r="311" spans="1:8" x14ac:dyDescent="0.3">
      <c r="B311" s="1" t="s">
        <v>383</v>
      </c>
      <c r="C311" s="1" t="s">
        <v>319</v>
      </c>
      <c r="D311" s="1" t="s">
        <v>320</v>
      </c>
      <c r="E311" s="1" t="s">
        <v>321</v>
      </c>
      <c r="F311" s="1" t="s">
        <v>322</v>
      </c>
      <c r="G311" s="1" t="s">
        <v>323</v>
      </c>
      <c r="H311" s="1" t="s">
        <v>324</v>
      </c>
    </row>
    <row r="312" spans="1:8" x14ac:dyDescent="0.3">
      <c r="A312" s="1">
        <v>0</v>
      </c>
      <c r="B312" t="s">
        <v>939</v>
      </c>
      <c r="C312" t="s">
        <v>4833</v>
      </c>
      <c r="D312" t="s">
        <v>4834</v>
      </c>
      <c r="E312" t="s">
        <v>4835</v>
      </c>
      <c r="F312" t="s">
        <v>4836</v>
      </c>
      <c r="G312" t="s">
        <v>4837</v>
      </c>
    </row>
    <row r="313" spans="1:8" x14ac:dyDescent="0.3">
      <c r="A313" s="1">
        <v>1</v>
      </c>
      <c r="B313" t="s">
        <v>945</v>
      </c>
      <c r="C313" t="s">
        <v>4833</v>
      </c>
      <c r="D313" t="s">
        <v>4834</v>
      </c>
      <c r="E313" t="s">
        <v>4835</v>
      </c>
      <c r="F313" t="s">
        <v>4836</v>
      </c>
      <c r="G313" t="s">
        <v>4837</v>
      </c>
    </row>
    <row r="314" spans="1:8" x14ac:dyDescent="0.3">
      <c r="A314" s="1">
        <v>2</v>
      </c>
      <c r="B314" t="s">
        <v>500</v>
      </c>
      <c r="C314" t="s">
        <v>331</v>
      </c>
      <c r="D314" t="s">
        <v>331</v>
      </c>
      <c r="E314" t="s">
        <v>331</v>
      </c>
      <c r="F314" t="s">
        <v>331</v>
      </c>
      <c r="G314" t="s">
        <v>331</v>
      </c>
    </row>
    <row r="315" spans="1:8" x14ac:dyDescent="0.3">
      <c r="A315" s="1">
        <v>3</v>
      </c>
      <c r="B315" t="s">
        <v>1836</v>
      </c>
      <c r="C315" t="s">
        <v>331</v>
      </c>
      <c r="D315" t="s">
        <v>4838</v>
      </c>
      <c r="E315" t="s">
        <v>4839</v>
      </c>
      <c r="F315" t="s">
        <v>4840</v>
      </c>
      <c r="G315" t="s">
        <v>4841</v>
      </c>
    </row>
    <row r="316" spans="1:8" x14ac:dyDescent="0.3">
      <c r="A316" s="1">
        <v>4</v>
      </c>
      <c r="B316" t="s">
        <v>1841</v>
      </c>
      <c r="C316" t="s">
        <v>331</v>
      </c>
      <c r="D316" t="s">
        <v>331</v>
      </c>
      <c r="E316" t="s">
        <v>331</v>
      </c>
      <c r="F316" t="s">
        <v>331</v>
      </c>
      <c r="G316" t="s">
        <v>331</v>
      </c>
    </row>
    <row r="317" spans="1:8" x14ac:dyDescent="0.3">
      <c r="A317" s="1">
        <v>5</v>
      </c>
      <c r="B317" t="s">
        <v>1842</v>
      </c>
      <c r="C317" t="s">
        <v>4842</v>
      </c>
      <c r="D317" t="s">
        <v>4843</v>
      </c>
      <c r="E317" t="s">
        <v>4844</v>
      </c>
      <c r="F317" t="s">
        <v>3131</v>
      </c>
      <c r="G317" t="s">
        <v>4845</v>
      </c>
    </row>
    <row r="318" spans="1:8" x14ac:dyDescent="0.3">
      <c r="A318" s="1">
        <v>6</v>
      </c>
      <c r="B318" t="s">
        <v>946</v>
      </c>
      <c r="C318" t="s">
        <v>4846</v>
      </c>
      <c r="D318" t="s">
        <v>4847</v>
      </c>
      <c r="E318" t="s">
        <v>4848</v>
      </c>
      <c r="F318" t="s">
        <v>4849</v>
      </c>
      <c r="G318" t="s">
        <v>4850</v>
      </c>
    </row>
    <row r="319" spans="1:8" x14ac:dyDescent="0.3">
      <c r="A319" s="1">
        <v>7</v>
      </c>
      <c r="B319" t="s">
        <v>952</v>
      </c>
      <c r="C319" t="s">
        <v>4851</v>
      </c>
      <c r="D319" t="s">
        <v>4852</v>
      </c>
      <c r="E319" t="s">
        <v>4853</v>
      </c>
      <c r="F319" t="s">
        <v>4854</v>
      </c>
      <c r="G319" t="s">
        <v>4855</v>
      </c>
    </row>
    <row r="320" spans="1:8" x14ac:dyDescent="0.3">
      <c r="A320" s="1">
        <v>8</v>
      </c>
      <c r="B320" t="s">
        <v>956</v>
      </c>
      <c r="C320" t="s">
        <v>4856</v>
      </c>
      <c r="D320" t="s">
        <v>4857</v>
      </c>
      <c r="E320" t="s">
        <v>4858</v>
      </c>
      <c r="F320" t="s">
        <v>4542</v>
      </c>
      <c r="G320" t="s">
        <v>4224</v>
      </c>
    </row>
    <row r="321" spans="1:7" x14ac:dyDescent="0.3">
      <c r="A321" s="1">
        <v>9</v>
      </c>
      <c r="B321" t="s">
        <v>960</v>
      </c>
      <c r="C321" t="s">
        <v>331</v>
      </c>
      <c r="D321" t="s">
        <v>331</v>
      </c>
      <c r="E321" t="s">
        <v>331</v>
      </c>
      <c r="F321" t="s">
        <v>331</v>
      </c>
      <c r="G321" t="s">
        <v>331</v>
      </c>
    </row>
    <row r="322" spans="1:7" x14ac:dyDescent="0.3">
      <c r="A322" s="1">
        <v>10</v>
      </c>
      <c r="B322" t="s">
        <v>962</v>
      </c>
      <c r="C322" t="s">
        <v>4859</v>
      </c>
      <c r="D322" t="s">
        <v>4860</v>
      </c>
      <c r="E322" t="s">
        <v>4861</v>
      </c>
      <c r="F322" t="s">
        <v>4862</v>
      </c>
      <c r="G322" t="s">
        <v>4863</v>
      </c>
    </row>
    <row r="323" spans="1:7" x14ac:dyDescent="0.3">
      <c r="A323" s="1">
        <v>11</v>
      </c>
      <c r="B323" t="s">
        <v>968</v>
      </c>
      <c r="C323" t="s">
        <v>4864</v>
      </c>
      <c r="D323" t="s">
        <v>4319</v>
      </c>
      <c r="E323" t="s">
        <v>331</v>
      </c>
      <c r="F323" t="s">
        <v>331</v>
      </c>
      <c r="G323" t="s">
        <v>4865</v>
      </c>
    </row>
    <row r="324" spans="1:7" x14ac:dyDescent="0.3">
      <c r="A324" s="1">
        <v>12</v>
      </c>
      <c r="B324" t="s">
        <v>969</v>
      </c>
      <c r="C324" t="s">
        <v>4866</v>
      </c>
      <c r="D324" t="s">
        <v>4867</v>
      </c>
      <c r="E324" t="s">
        <v>4861</v>
      </c>
      <c r="F324" t="s">
        <v>4862</v>
      </c>
      <c r="G324" t="s">
        <v>4868</v>
      </c>
    </row>
    <row r="325" spans="1:7" x14ac:dyDescent="0.3">
      <c r="A325" s="1">
        <v>13</v>
      </c>
      <c r="B325" t="s">
        <v>970</v>
      </c>
      <c r="C325" t="s">
        <v>331</v>
      </c>
      <c r="D325" t="s">
        <v>4869</v>
      </c>
      <c r="E325" t="s">
        <v>331</v>
      </c>
      <c r="F325" t="s">
        <v>4870</v>
      </c>
      <c r="G325" t="s">
        <v>331</v>
      </c>
    </row>
    <row r="326" spans="1:7" x14ac:dyDescent="0.3">
      <c r="A326" s="1">
        <v>14</v>
      </c>
      <c r="B326" t="s">
        <v>971</v>
      </c>
      <c r="C326" t="s">
        <v>4866</v>
      </c>
      <c r="D326" t="s">
        <v>4871</v>
      </c>
      <c r="E326" t="s">
        <v>4861</v>
      </c>
      <c r="F326" t="s">
        <v>4319</v>
      </c>
      <c r="G326" t="s">
        <v>4868</v>
      </c>
    </row>
    <row r="327" spans="1:7" x14ac:dyDescent="0.3">
      <c r="A327" s="1">
        <v>15</v>
      </c>
      <c r="B327" t="s">
        <v>829</v>
      </c>
      <c r="C327" t="s">
        <v>4872</v>
      </c>
      <c r="D327" t="s">
        <v>4873</v>
      </c>
      <c r="E327" t="s">
        <v>4874</v>
      </c>
      <c r="F327" t="s">
        <v>4875</v>
      </c>
      <c r="G327" t="s">
        <v>4876</v>
      </c>
    </row>
    <row r="328" spans="1:7" x14ac:dyDescent="0.3">
      <c r="A328" s="1">
        <v>16</v>
      </c>
      <c r="B328" t="s">
        <v>919</v>
      </c>
      <c r="C328" t="s">
        <v>4872</v>
      </c>
      <c r="D328" t="s">
        <v>331</v>
      </c>
      <c r="E328" t="s">
        <v>4877</v>
      </c>
      <c r="F328" t="s">
        <v>4878</v>
      </c>
      <c r="G328" t="s">
        <v>331</v>
      </c>
    </row>
    <row r="329" spans="1:7" x14ac:dyDescent="0.3">
      <c r="A329" s="1">
        <v>17</v>
      </c>
      <c r="B329" t="s">
        <v>920</v>
      </c>
      <c r="C329" t="s">
        <v>331</v>
      </c>
      <c r="D329" t="s">
        <v>4873</v>
      </c>
      <c r="E329" t="s">
        <v>4879</v>
      </c>
      <c r="F329" t="s">
        <v>4880</v>
      </c>
      <c r="G329" t="s">
        <v>4876</v>
      </c>
    </row>
    <row r="330" spans="1:7" x14ac:dyDescent="0.3">
      <c r="A330" s="1">
        <v>18</v>
      </c>
      <c r="B330" t="s">
        <v>975</v>
      </c>
      <c r="C330" t="s">
        <v>4881</v>
      </c>
      <c r="D330" t="s">
        <v>4882</v>
      </c>
      <c r="E330" t="s">
        <v>4883</v>
      </c>
      <c r="F330" t="s">
        <v>3131</v>
      </c>
      <c r="G330" t="s">
        <v>4767</v>
      </c>
    </row>
    <row r="331" spans="1:7" x14ac:dyDescent="0.3">
      <c r="A331" s="1">
        <v>19</v>
      </c>
      <c r="B331" t="s">
        <v>980</v>
      </c>
      <c r="C331" t="s">
        <v>331</v>
      </c>
      <c r="D331" t="s">
        <v>4884</v>
      </c>
      <c r="E331" t="s">
        <v>4885</v>
      </c>
      <c r="F331" t="s">
        <v>4886</v>
      </c>
      <c r="G331" t="s">
        <v>4887</v>
      </c>
    </row>
    <row r="332" spans="1:7" x14ac:dyDescent="0.3">
      <c r="A332" s="1">
        <v>20</v>
      </c>
      <c r="B332" t="s">
        <v>1889</v>
      </c>
      <c r="C332" t="s">
        <v>4888</v>
      </c>
      <c r="D332" t="s">
        <v>4889</v>
      </c>
      <c r="E332" t="s">
        <v>4890</v>
      </c>
      <c r="F332" t="s">
        <v>4891</v>
      </c>
      <c r="G332" t="s">
        <v>4892</v>
      </c>
    </row>
    <row r="333" spans="1:7" x14ac:dyDescent="0.3">
      <c r="A333" s="1">
        <v>21</v>
      </c>
      <c r="B333" t="s">
        <v>990</v>
      </c>
      <c r="C333" t="s">
        <v>3562</v>
      </c>
      <c r="D333" t="s">
        <v>331</v>
      </c>
      <c r="E333" t="s">
        <v>331</v>
      </c>
      <c r="F333" t="s">
        <v>4893</v>
      </c>
      <c r="G333" t="s">
        <v>4894</v>
      </c>
    </row>
    <row r="334" spans="1:7" x14ac:dyDescent="0.3">
      <c r="A334" s="1">
        <v>22</v>
      </c>
      <c r="B334" t="s">
        <v>996</v>
      </c>
      <c r="C334" t="s">
        <v>997</v>
      </c>
      <c r="D334" t="s">
        <v>997</v>
      </c>
      <c r="E334" t="s">
        <v>331</v>
      </c>
      <c r="F334" t="s">
        <v>997</v>
      </c>
      <c r="G334" t="s">
        <v>997</v>
      </c>
    </row>
    <row r="335" spans="1:7" x14ac:dyDescent="0.3">
      <c r="A335" s="1">
        <v>23</v>
      </c>
      <c r="B335" t="s">
        <v>998</v>
      </c>
      <c r="C335" t="s">
        <v>4895</v>
      </c>
      <c r="D335" t="s">
        <v>4896</v>
      </c>
      <c r="E335" t="s">
        <v>4897</v>
      </c>
      <c r="F335" t="s">
        <v>4898</v>
      </c>
      <c r="G335" t="s">
        <v>4899</v>
      </c>
    </row>
    <row r="336" spans="1:7" x14ac:dyDescent="0.3">
      <c r="A336" s="1">
        <v>24</v>
      </c>
      <c r="B336" t="s">
        <v>1004</v>
      </c>
      <c r="C336" t="s">
        <v>4900</v>
      </c>
      <c r="D336" t="s">
        <v>4901</v>
      </c>
      <c r="E336" t="s">
        <v>4902</v>
      </c>
      <c r="F336" t="s">
        <v>4903</v>
      </c>
      <c r="G336" t="s">
        <v>4904</v>
      </c>
    </row>
    <row r="337" spans="1:7" x14ac:dyDescent="0.3">
      <c r="A337" s="1">
        <v>25</v>
      </c>
      <c r="B337" t="s">
        <v>1009</v>
      </c>
      <c r="C337" t="s">
        <v>331</v>
      </c>
      <c r="D337" t="s">
        <v>4905</v>
      </c>
      <c r="E337" t="s">
        <v>4906</v>
      </c>
      <c r="F337" t="s">
        <v>4907</v>
      </c>
      <c r="G337" t="s">
        <v>4908</v>
      </c>
    </row>
    <row r="338" spans="1:7" x14ac:dyDescent="0.3">
      <c r="A338" s="1">
        <v>26</v>
      </c>
      <c r="B338" t="s">
        <v>1014</v>
      </c>
      <c r="C338" t="s">
        <v>331</v>
      </c>
      <c r="D338" t="s">
        <v>331</v>
      </c>
      <c r="E338" t="s">
        <v>331</v>
      </c>
      <c r="F338" t="s">
        <v>331</v>
      </c>
      <c r="G338" t="s">
        <v>4909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8"/>
  <sheetViews>
    <sheetView topLeftCell="B38" workbookViewId="0"/>
  </sheetViews>
  <sheetFormatPr defaultRowHeight="14.4" x14ac:dyDescent="0.3"/>
  <cols>
    <col min="1" max="1" width="0" hidden="1" customWidth="1"/>
    <col min="2" max="7" width="20.6640625" customWidth="1"/>
  </cols>
  <sheetData>
    <row r="1" spans="1:11" x14ac:dyDescent="0.3">
      <c r="B1" t="s">
        <v>0</v>
      </c>
      <c r="C1" t="s">
        <v>4910</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F&amp;M Bank</v>
      </c>
    </row>
    <row r="2" spans="1:11" x14ac:dyDescent="0.3">
      <c r="B2" t="s">
        <v>2</v>
      </c>
      <c r="C2" t="s">
        <v>1980</v>
      </c>
      <c r="K2" t="str">
        <f>LEFT(C1,FIND("(",C1) - 2)</f>
        <v>F&amp;M Bank Corp.</v>
      </c>
    </row>
    <row r="3" spans="1:11" x14ac:dyDescent="0.3">
      <c r="K3" t="str">
        <f>" is scheduled to report earnings "&amp;IFERROR("between "&amp;LEFT(C20,FIND("-",C20)-2)&amp;" and "&amp;RIGHT(C20,FIND("-",C20)-2),"on "&amp;C20)</f>
        <v xml:space="preserve"> is scheduled to report earnings between Jul 20, 2017 and Jul 24, 2017</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$29.30, up .34% after opening up slightly over yesterday's close</v>
      </c>
    </row>
    <row r="5" spans="1:11" x14ac:dyDescent="0.3">
      <c r="K5" t="str">
        <f>"The one year target estimate for " &amp; D1 &amp; " is " &amp; TEXT(C23,"$####.#0")</f>
        <v>The one year target estimate for F&amp;M Bank is $23.0</v>
      </c>
    </row>
    <row r="6" spans="1:11" x14ac:dyDescent="0.3">
      <c r="K6" t="str">
        <f>" which would be " &amp; IF(OR(LEFT(ABS((C23-C2)/C2*100),1)="8",LEFT(ABS((C23-C2)/C2*100),2)="18"), "an ", "a ")  &amp;TEXT(ABS((C23-C2)/C2),"####.#0%")&amp;IF((C23-C2)&gt;0," increase over"," decrease from")&amp;" the current price"</f>
        <v xml:space="preserve"> which would be a 21.50% decrease from the current price</v>
      </c>
    </row>
    <row r="7" spans="1:11" x14ac:dyDescent="0.3">
      <c r="A7" s="1">
        <v>0</v>
      </c>
      <c r="B7" t="s">
        <v>5</v>
      </c>
      <c r="C7" t="s">
        <v>4911</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remain constant over the next quarter based on the average of  analyst estimates (Yahoo Finance)</v>
      </c>
    </row>
    <row r="8" spans="1:11" x14ac:dyDescent="0.3">
      <c r="A8" s="1">
        <v>1</v>
      </c>
      <c r="B8" t="s">
        <v>7</v>
      </c>
      <c r="C8" t="s">
        <v>4912</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9</v>
      </c>
      <c r="C9" t="s">
        <v>209</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11</v>
      </c>
      <c r="C10" t="s">
        <v>209</v>
      </c>
    </row>
    <row r="11" spans="1:11" x14ac:dyDescent="0.3">
      <c r="A11" s="1">
        <v>4</v>
      </c>
      <c r="B11" t="s">
        <v>13</v>
      </c>
      <c r="C11" t="s">
        <v>4913</v>
      </c>
    </row>
    <row r="12" spans="1:11" x14ac:dyDescent="0.3">
      <c r="A12" s="1">
        <v>5</v>
      </c>
      <c r="B12" t="s">
        <v>15</v>
      </c>
      <c r="C12" t="s">
        <v>4914</v>
      </c>
      <c r="D12" t="str">
        <f>LEFT(C12,FIND("-",C12)-2)</f>
        <v>24.00</v>
      </c>
      <c r="E12" t="str">
        <f>TRIM(RIGHT(C12,FIND("-",C12)-1))</f>
        <v>29.35</v>
      </c>
    </row>
    <row r="13" spans="1:11" x14ac:dyDescent="0.3">
      <c r="A13" s="1">
        <v>6</v>
      </c>
      <c r="B13" t="s">
        <v>17</v>
      </c>
      <c r="C13" t="s">
        <v>4915</v>
      </c>
    </row>
    <row r="14" spans="1:11" x14ac:dyDescent="0.3">
      <c r="A14" s="1">
        <v>7</v>
      </c>
      <c r="B14" t="s">
        <v>19</v>
      </c>
      <c r="C14" t="s">
        <v>4916</v>
      </c>
    </row>
    <row r="16" spans="1:11" x14ac:dyDescent="0.3">
      <c r="A16" s="1">
        <v>0</v>
      </c>
      <c r="B16" t="s">
        <v>21</v>
      </c>
      <c r="C16" t="s">
        <v>4917</v>
      </c>
    </row>
    <row r="17" spans="1:11" x14ac:dyDescent="0.3">
      <c r="A17" s="1">
        <v>1</v>
      </c>
      <c r="B17" t="s">
        <v>23</v>
      </c>
      <c r="C17" t="s">
        <v>4918</v>
      </c>
      <c r="K17" t="str">
        <f>K2 &amp; K3 &amp; ". " &amp; K4 &amp; ". " &amp; K5 &amp; K6 &amp; ". " &amp; K7 &amp; ". " &amp; K8 &amp; ". " &amp; K9 &amp; "."</f>
        <v>F&amp;M Bank Corp. is scheduled to report earnings between Jul 20, 2017 and Jul 24, 2017. The stock is currently trading at $29.30, up .34% after opening up slightly over yesterday's close. The one year target estimate for F&amp;M Bank is $23.0 which would be a 21.50% decrease from the current price. Earnings are expected to remain constant over the next quarter based on the average of  analyst estimates (Yahoo Finance). The stock is trading in the high end of its 52-week range. Over the last 4 quarters, we've seen a positive earnings surprise 4 times, and a negative earnings surprise 0 times.</v>
      </c>
    </row>
    <row r="18" spans="1:11" x14ac:dyDescent="0.3">
      <c r="A18" s="1">
        <v>2</v>
      </c>
      <c r="B18" t="s">
        <v>24</v>
      </c>
      <c r="C18" t="s">
        <v>4919</v>
      </c>
    </row>
    <row r="19" spans="1:11" x14ac:dyDescent="0.3">
      <c r="A19" s="1">
        <v>3</v>
      </c>
      <c r="B19" t="s">
        <v>26</v>
      </c>
      <c r="C19" t="s">
        <v>4603</v>
      </c>
    </row>
    <row r="20" spans="1:11" x14ac:dyDescent="0.3">
      <c r="A20" s="1">
        <v>4</v>
      </c>
      <c r="B20" t="s">
        <v>28</v>
      </c>
      <c r="C20" t="s">
        <v>218</v>
      </c>
    </row>
    <row r="21" spans="1:11" x14ac:dyDescent="0.3">
      <c r="A21" s="1">
        <v>5</v>
      </c>
      <c r="B21" t="s">
        <v>30</v>
      </c>
      <c r="C21" t="s">
        <v>4920</v>
      </c>
    </row>
    <row r="22" spans="1:11" x14ac:dyDescent="0.3">
      <c r="A22" s="1">
        <v>6</v>
      </c>
      <c r="B22" t="s">
        <v>32</v>
      </c>
      <c r="C22" t="s">
        <v>3907</v>
      </c>
    </row>
    <row r="23" spans="1:11" x14ac:dyDescent="0.3">
      <c r="A23" s="1">
        <v>7</v>
      </c>
      <c r="B23" t="s">
        <v>33</v>
      </c>
      <c r="C23" t="s">
        <v>3925</v>
      </c>
    </row>
    <row r="26" spans="1:11" x14ac:dyDescent="0.3">
      <c r="B26" s="1" t="s">
        <v>35</v>
      </c>
      <c r="C26" s="1" t="s">
        <v>91</v>
      </c>
      <c r="D26" s="1" t="s">
        <v>93</v>
      </c>
      <c r="E26" s="1" t="s">
        <v>95</v>
      </c>
      <c r="F26" s="1" t="s">
        <v>96</v>
      </c>
    </row>
    <row r="27" spans="1:11" x14ac:dyDescent="0.3">
      <c r="A27" s="1">
        <v>0</v>
      </c>
      <c r="B27" t="s">
        <v>40</v>
      </c>
    </row>
    <row r="28" spans="1:11" x14ac:dyDescent="0.3">
      <c r="A28" s="1">
        <v>1</v>
      </c>
      <c r="B28" t="s">
        <v>41</v>
      </c>
    </row>
    <row r="29" spans="1:11" x14ac:dyDescent="0.3">
      <c r="A29" s="1">
        <v>2</v>
      </c>
      <c r="B29" t="s">
        <v>42</v>
      </c>
    </row>
    <row r="30" spans="1:11" x14ac:dyDescent="0.3">
      <c r="A30" s="1">
        <v>3</v>
      </c>
      <c r="B30" t="s">
        <v>43</v>
      </c>
    </row>
    <row r="31" spans="1:11" x14ac:dyDescent="0.3">
      <c r="A31" s="1">
        <v>4</v>
      </c>
      <c r="B31" t="s">
        <v>44</v>
      </c>
    </row>
    <row r="33" spans="1:6" x14ac:dyDescent="0.3">
      <c r="B33" s="1" t="s">
        <v>45</v>
      </c>
      <c r="C33" s="1" t="s">
        <v>91</v>
      </c>
      <c r="D33" s="1" t="s">
        <v>93</v>
      </c>
      <c r="E33" s="1" t="s">
        <v>95</v>
      </c>
      <c r="F33" s="1" t="s">
        <v>96</v>
      </c>
    </row>
    <row r="34" spans="1:6" x14ac:dyDescent="0.3">
      <c r="A34" s="1">
        <v>0</v>
      </c>
      <c r="B34" t="s">
        <v>40</v>
      </c>
    </row>
    <row r="35" spans="1:6" x14ac:dyDescent="0.3">
      <c r="A35" s="1">
        <v>1</v>
      </c>
      <c r="B35" t="s">
        <v>41</v>
      </c>
    </row>
    <row r="36" spans="1:6" x14ac:dyDescent="0.3">
      <c r="A36" s="1">
        <v>2</v>
      </c>
      <c r="B36" t="s">
        <v>42</v>
      </c>
    </row>
    <row r="37" spans="1:6" x14ac:dyDescent="0.3">
      <c r="A37" s="1">
        <v>3</v>
      </c>
      <c r="B37" t="s">
        <v>43</v>
      </c>
    </row>
    <row r="38" spans="1:6" x14ac:dyDescent="0.3">
      <c r="A38" s="1">
        <v>4</v>
      </c>
      <c r="B38" t="s">
        <v>53</v>
      </c>
    </row>
    <row r="39" spans="1:6" x14ac:dyDescent="0.3">
      <c r="A39" s="1">
        <v>5</v>
      </c>
      <c r="B39" t="s">
        <v>55</v>
      </c>
    </row>
    <row r="41" spans="1:6" x14ac:dyDescent="0.3">
      <c r="B41" s="1" t="s">
        <v>58</v>
      </c>
      <c r="C41" s="1" t="s">
        <v>1028</v>
      </c>
      <c r="D41" s="1" t="s">
        <v>1029</v>
      </c>
      <c r="E41" s="1" t="s">
        <v>1030</v>
      </c>
      <c r="F41" s="1" t="s">
        <v>1031</v>
      </c>
    </row>
    <row r="42" spans="1:6" x14ac:dyDescent="0.3">
      <c r="A42" s="1">
        <v>0</v>
      </c>
      <c r="B42" t="s">
        <v>63</v>
      </c>
    </row>
    <row r="43" spans="1:6" x14ac:dyDescent="0.3">
      <c r="A43" s="1">
        <v>1</v>
      </c>
      <c r="B43" t="s">
        <v>66</v>
      </c>
    </row>
    <row r="44" spans="1:6" x14ac:dyDescent="0.3">
      <c r="A44" s="1">
        <v>2</v>
      </c>
      <c r="B44" t="s">
        <v>69</v>
      </c>
    </row>
    <row r="45" spans="1:6" x14ac:dyDescent="0.3">
      <c r="A45" s="1">
        <v>3</v>
      </c>
      <c r="B45" t="s">
        <v>72</v>
      </c>
    </row>
    <row r="47" spans="1:6" x14ac:dyDescent="0.3">
      <c r="B47" s="1" t="s">
        <v>75</v>
      </c>
      <c r="C47" s="1" t="s">
        <v>91</v>
      </c>
      <c r="D47" s="1" t="s">
        <v>93</v>
      </c>
      <c r="E47" s="1" t="s">
        <v>95</v>
      </c>
      <c r="F47" s="1" t="s">
        <v>96</v>
      </c>
    </row>
    <row r="48" spans="1:6" x14ac:dyDescent="0.3">
      <c r="A48" s="1">
        <v>0</v>
      </c>
      <c r="B48" t="s">
        <v>76</v>
      </c>
    </row>
    <row r="49" spans="1:6" x14ac:dyDescent="0.3">
      <c r="A49" s="1">
        <v>1</v>
      </c>
      <c r="B49" t="s">
        <v>77</v>
      </c>
    </row>
    <row r="50" spans="1:6" x14ac:dyDescent="0.3">
      <c r="A50" s="1">
        <v>2</v>
      </c>
      <c r="B50" t="s">
        <v>78</v>
      </c>
    </row>
    <row r="51" spans="1:6" x14ac:dyDescent="0.3">
      <c r="A51" s="1">
        <v>3</v>
      </c>
      <c r="B51" t="s">
        <v>79</v>
      </c>
    </row>
    <row r="52" spans="1:6" x14ac:dyDescent="0.3">
      <c r="A52" s="1">
        <v>4</v>
      </c>
      <c r="B52" t="s">
        <v>80</v>
      </c>
    </row>
    <row r="54" spans="1:6" x14ac:dyDescent="0.3">
      <c r="B54" s="1" t="s">
        <v>81</v>
      </c>
      <c r="C54" s="1" t="s">
        <v>91</v>
      </c>
      <c r="D54" s="1" t="s">
        <v>93</v>
      </c>
      <c r="E54" s="1" t="s">
        <v>95</v>
      </c>
      <c r="F54" s="1" t="s">
        <v>96</v>
      </c>
    </row>
    <row r="55" spans="1:6" x14ac:dyDescent="0.3">
      <c r="A55" s="1">
        <v>0</v>
      </c>
      <c r="B55" t="s">
        <v>82</v>
      </c>
    </row>
    <row r="56" spans="1:6" x14ac:dyDescent="0.3">
      <c r="A56" s="1">
        <v>1</v>
      </c>
      <c r="B56" t="s">
        <v>83</v>
      </c>
    </row>
    <row r="57" spans="1:6" x14ac:dyDescent="0.3">
      <c r="A57" s="1">
        <v>2</v>
      </c>
      <c r="B57" t="s">
        <v>84</v>
      </c>
    </row>
    <row r="58" spans="1:6" x14ac:dyDescent="0.3">
      <c r="A58" s="1">
        <v>3</v>
      </c>
      <c r="B58" t="s">
        <v>85</v>
      </c>
    </row>
    <row r="60" spans="1:6" x14ac:dyDescent="0.3">
      <c r="B60" s="1" t="s">
        <v>86</v>
      </c>
      <c r="C60" s="1" t="s">
        <v>4921</v>
      </c>
      <c r="D60" s="1" t="s">
        <v>88</v>
      </c>
      <c r="E60" s="1" t="s">
        <v>89</v>
      </c>
      <c r="F60" s="1" t="s">
        <v>90</v>
      </c>
    </row>
    <row r="61" spans="1:6" x14ac:dyDescent="0.3">
      <c r="A61" s="1">
        <v>0</v>
      </c>
      <c r="B61" t="s">
        <v>91</v>
      </c>
      <c r="F61">
        <v>0.19</v>
      </c>
    </row>
    <row r="62" spans="1:6" x14ac:dyDescent="0.3">
      <c r="A62" s="1">
        <v>1</v>
      </c>
      <c r="B62" t="s">
        <v>93</v>
      </c>
      <c r="F62">
        <v>0.21</v>
      </c>
    </row>
    <row r="63" spans="1:6" x14ac:dyDescent="0.3">
      <c r="A63" s="1">
        <v>2</v>
      </c>
      <c r="B63" t="s">
        <v>95</v>
      </c>
      <c r="F63">
        <v>0.08</v>
      </c>
    </row>
    <row r="64" spans="1:6" x14ac:dyDescent="0.3">
      <c r="A64" s="1">
        <v>3</v>
      </c>
      <c r="B64" t="s">
        <v>96</v>
      </c>
      <c r="F64">
        <v>0.12</v>
      </c>
    </row>
    <row r="65" spans="1:6" x14ac:dyDescent="0.3">
      <c r="A65" s="1">
        <v>4</v>
      </c>
      <c r="B65" t="s">
        <v>98</v>
      </c>
      <c r="F65">
        <v>0.09</v>
      </c>
    </row>
    <row r="66" spans="1:6" x14ac:dyDescent="0.3">
      <c r="A66" s="1">
        <v>5</v>
      </c>
      <c r="B66" t="s">
        <v>100</v>
      </c>
    </row>
    <row r="68" spans="1:6" x14ac:dyDescent="0.3">
      <c r="A68" s="1">
        <v>0</v>
      </c>
      <c r="B68" t="s">
        <v>102</v>
      </c>
      <c r="C68" t="s">
        <v>4917</v>
      </c>
    </row>
    <row r="69" spans="1:6" x14ac:dyDescent="0.3">
      <c r="A69" s="1">
        <v>1</v>
      </c>
      <c r="B69" t="s">
        <v>103</v>
      </c>
    </row>
    <row r="70" spans="1:6" x14ac:dyDescent="0.3">
      <c r="A70" s="1">
        <v>2</v>
      </c>
      <c r="B70" t="s">
        <v>104</v>
      </c>
      <c r="C70" t="s">
        <v>4919</v>
      </c>
    </row>
    <row r="71" spans="1:6" x14ac:dyDescent="0.3">
      <c r="A71" s="1">
        <v>3</v>
      </c>
      <c r="B71" t="s">
        <v>105</v>
      </c>
    </row>
    <row r="72" spans="1:6" x14ac:dyDescent="0.3">
      <c r="A72" s="1">
        <v>4</v>
      </c>
      <c r="B72" t="s">
        <v>107</v>
      </c>
    </row>
    <row r="73" spans="1:6" x14ac:dyDescent="0.3">
      <c r="A73" s="1">
        <v>5</v>
      </c>
      <c r="B73" t="s">
        <v>109</v>
      </c>
      <c r="C73" t="s">
        <v>4922</v>
      </c>
    </row>
    <row r="74" spans="1:6" x14ac:dyDescent="0.3">
      <c r="A74" s="1">
        <v>6</v>
      </c>
      <c r="B74" t="s">
        <v>111</v>
      </c>
      <c r="C74" t="s">
        <v>1468</v>
      </c>
    </row>
    <row r="75" spans="1:6" x14ac:dyDescent="0.3">
      <c r="A75" s="1">
        <v>7</v>
      </c>
      <c r="B75" t="s">
        <v>113</v>
      </c>
    </row>
    <row r="76" spans="1:6" x14ac:dyDescent="0.3">
      <c r="A76" s="1">
        <v>8</v>
      </c>
      <c r="B76" t="s">
        <v>114</v>
      </c>
    </row>
    <row r="78" spans="1:6" x14ac:dyDescent="0.3">
      <c r="A78" s="1">
        <v>0</v>
      </c>
      <c r="B78" t="s">
        <v>115</v>
      </c>
      <c r="C78" t="s">
        <v>116</v>
      </c>
    </row>
    <row r="79" spans="1:6" x14ac:dyDescent="0.3">
      <c r="A79" s="1">
        <v>1</v>
      </c>
      <c r="B79" t="s">
        <v>117</v>
      </c>
      <c r="C79" t="s">
        <v>118</v>
      </c>
    </row>
    <row r="81" spans="1:3" x14ac:dyDescent="0.3">
      <c r="A81" s="1">
        <v>0</v>
      </c>
      <c r="B81" t="s">
        <v>119</v>
      </c>
      <c r="C81" t="s">
        <v>4923</v>
      </c>
    </row>
    <row r="82" spans="1:3" x14ac:dyDescent="0.3">
      <c r="A82" s="1">
        <v>1</v>
      </c>
      <c r="B82" t="s">
        <v>121</v>
      </c>
      <c r="C82" t="s">
        <v>4924</v>
      </c>
    </row>
    <row r="84" spans="1:3" x14ac:dyDescent="0.3">
      <c r="A84" s="1">
        <v>0</v>
      </c>
      <c r="B84" t="s">
        <v>123</v>
      </c>
      <c r="C84" t="s">
        <v>4925</v>
      </c>
    </row>
    <row r="85" spans="1:3" x14ac:dyDescent="0.3">
      <c r="A85" s="1">
        <v>1</v>
      </c>
      <c r="B85" t="s">
        <v>124</v>
      </c>
      <c r="C85" t="s">
        <v>4140</v>
      </c>
    </row>
    <row r="87" spans="1:3" x14ac:dyDescent="0.3">
      <c r="A87" s="1">
        <v>0</v>
      </c>
      <c r="B87" t="s">
        <v>126</v>
      </c>
      <c r="C87" t="s">
        <v>4926</v>
      </c>
    </row>
    <row r="88" spans="1:3" x14ac:dyDescent="0.3">
      <c r="A88" s="1">
        <v>1</v>
      </c>
      <c r="B88" t="s">
        <v>128</v>
      </c>
      <c r="C88" t="s">
        <v>4927</v>
      </c>
    </row>
    <row r="89" spans="1:3" x14ac:dyDescent="0.3">
      <c r="A89" s="1">
        <v>2</v>
      </c>
      <c r="B89" t="s">
        <v>130</v>
      </c>
      <c r="C89" t="s">
        <v>4928</v>
      </c>
    </row>
    <row r="90" spans="1:3" x14ac:dyDescent="0.3">
      <c r="A90" s="1">
        <v>3</v>
      </c>
      <c r="B90" t="s">
        <v>132</v>
      </c>
    </row>
    <row r="91" spans="1:3" x14ac:dyDescent="0.3">
      <c r="A91" s="1">
        <v>4</v>
      </c>
      <c r="B91" t="s">
        <v>134</v>
      </c>
    </row>
    <row r="92" spans="1:3" x14ac:dyDescent="0.3">
      <c r="A92" s="1">
        <v>5</v>
      </c>
      <c r="B92" t="s">
        <v>136</v>
      </c>
      <c r="C92" t="s">
        <v>4929</v>
      </c>
    </row>
    <row r="93" spans="1:3" x14ac:dyDescent="0.3">
      <c r="A93" s="1">
        <v>6</v>
      </c>
      <c r="B93" t="s">
        <v>138</v>
      </c>
      <c r="C93" t="s">
        <v>4603</v>
      </c>
    </row>
    <row r="94" spans="1:3" x14ac:dyDescent="0.3">
      <c r="A94" s="1">
        <v>7</v>
      </c>
      <c r="B94" t="s">
        <v>139</v>
      </c>
      <c r="C94" t="s">
        <v>4930</v>
      </c>
    </row>
    <row r="96" spans="1:3" x14ac:dyDescent="0.3">
      <c r="A96" s="1">
        <v>0</v>
      </c>
      <c r="B96" t="s">
        <v>140</v>
      </c>
      <c r="C96" t="s">
        <v>4931</v>
      </c>
    </row>
    <row r="97" spans="1:3" x14ac:dyDescent="0.3">
      <c r="A97" s="1">
        <v>1</v>
      </c>
      <c r="B97" t="s">
        <v>142</v>
      </c>
      <c r="C97" t="s">
        <v>4932</v>
      </c>
    </row>
    <row r="98" spans="1:3" x14ac:dyDescent="0.3">
      <c r="A98" s="1">
        <v>2</v>
      </c>
      <c r="B98" t="s">
        <v>144</v>
      </c>
      <c r="C98" t="s">
        <v>4933</v>
      </c>
    </row>
    <row r="99" spans="1:3" x14ac:dyDescent="0.3">
      <c r="A99" s="1">
        <v>3</v>
      </c>
      <c r="B99" t="s">
        <v>146</v>
      </c>
    </row>
    <row r="100" spans="1:3" x14ac:dyDescent="0.3">
      <c r="A100" s="1">
        <v>4</v>
      </c>
      <c r="B100" t="s">
        <v>148</v>
      </c>
    </row>
    <row r="101" spans="1:3" x14ac:dyDescent="0.3">
      <c r="A101" s="1">
        <v>5</v>
      </c>
      <c r="B101" t="s">
        <v>149</v>
      </c>
      <c r="C101" t="s">
        <v>4934</v>
      </c>
    </row>
    <row r="103" spans="1:3" x14ac:dyDescent="0.3">
      <c r="A103" s="1">
        <v>0</v>
      </c>
      <c r="B103" t="s">
        <v>151</v>
      </c>
      <c r="C103" t="s">
        <v>4935</v>
      </c>
    </row>
    <row r="104" spans="1:3" x14ac:dyDescent="0.3">
      <c r="A104" s="1">
        <v>1</v>
      </c>
      <c r="B104" t="s">
        <v>152</v>
      </c>
    </row>
    <row r="106" spans="1:3" x14ac:dyDescent="0.3">
      <c r="A106" s="1">
        <v>0</v>
      </c>
      <c r="B106" t="s">
        <v>23</v>
      </c>
      <c r="C106" t="s">
        <v>4918</v>
      </c>
    </row>
    <row r="107" spans="1:3" x14ac:dyDescent="0.3">
      <c r="A107" s="1">
        <v>1</v>
      </c>
      <c r="B107" t="s">
        <v>153</v>
      </c>
      <c r="C107" t="s">
        <v>4936</v>
      </c>
    </row>
    <row r="108" spans="1:3" x14ac:dyDescent="0.3">
      <c r="A108" s="1">
        <v>2</v>
      </c>
      <c r="B108" t="s">
        <v>155</v>
      </c>
      <c r="C108" t="s">
        <v>156</v>
      </c>
    </row>
    <row r="109" spans="1:3" x14ac:dyDescent="0.3">
      <c r="A109" s="1">
        <v>3</v>
      </c>
      <c r="B109" t="s">
        <v>157</v>
      </c>
      <c r="C109" t="s">
        <v>4937</v>
      </c>
    </row>
    <row r="110" spans="1:3" x14ac:dyDescent="0.3">
      <c r="A110" s="1">
        <v>4</v>
      </c>
      <c r="B110" t="s">
        <v>159</v>
      </c>
      <c r="C110" t="s">
        <v>4938</v>
      </c>
    </row>
    <row r="111" spans="1:3" x14ac:dyDescent="0.3">
      <c r="A111" s="1">
        <v>5</v>
      </c>
      <c r="B111" t="s">
        <v>161</v>
      </c>
      <c r="C111" t="s">
        <v>4939</v>
      </c>
    </row>
    <row r="112" spans="1:3" x14ac:dyDescent="0.3">
      <c r="A112" s="1">
        <v>6</v>
      </c>
      <c r="B112" t="s">
        <v>163</v>
      </c>
      <c r="C112" t="s">
        <v>4940</v>
      </c>
    </row>
    <row r="114" spans="1:3" x14ac:dyDescent="0.3">
      <c r="A114" s="1">
        <v>0</v>
      </c>
      <c r="B114" t="s">
        <v>165</v>
      </c>
      <c r="C114" t="s">
        <v>4941</v>
      </c>
    </row>
    <row r="115" spans="1:3" x14ac:dyDescent="0.3">
      <c r="A115" s="1">
        <v>1</v>
      </c>
      <c r="B115" t="s">
        <v>167</v>
      </c>
      <c r="C115" t="s">
        <v>4942</v>
      </c>
    </row>
    <row r="116" spans="1:3" x14ac:dyDescent="0.3">
      <c r="A116" s="1">
        <v>2</v>
      </c>
      <c r="B116" t="s">
        <v>169</v>
      </c>
      <c r="C116" t="s">
        <v>4943</v>
      </c>
    </row>
    <row r="117" spans="1:3" x14ac:dyDescent="0.3">
      <c r="A117" s="1">
        <v>3</v>
      </c>
      <c r="B117" t="s">
        <v>171</v>
      </c>
      <c r="C117" t="s">
        <v>290</v>
      </c>
    </row>
    <row r="118" spans="1:3" x14ac:dyDescent="0.3">
      <c r="A118" s="1">
        <v>4</v>
      </c>
      <c r="B118" t="s">
        <v>173</v>
      </c>
      <c r="C118" t="s">
        <v>4944</v>
      </c>
    </row>
    <row r="119" spans="1:3" x14ac:dyDescent="0.3">
      <c r="A119" s="1">
        <v>5</v>
      </c>
      <c r="B119" t="s">
        <v>174</v>
      </c>
      <c r="C119" t="s">
        <v>4945</v>
      </c>
    </row>
    <row r="120" spans="1:3" x14ac:dyDescent="0.3">
      <c r="A120" s="1">
        <v>6</v>
      </c>
      <c r="B120" t="s">
        <v>175</v>
      </c>
    </row>
    <row r="121" spans="1:3" x14ac:dyDescent="0.3">
      <c r="A121" s="1">
        <v>7</v>
      </c>
      <c r="B121" t="s">
        <v>176</v>
      </c>
    </row>
    <row r="122" spans="1:3" x14ac:dyDescent="0.3">
      <c r="A122" s="1">
        <v>8</v>
      </c>
      <c r="B122" t="s">
        <v>177</v>
      </c>
    </row>
    <row r="123" spans="1:3" x14ac:dyDescent="0.3">
      <c r="A123" s="1">
        <v>9</v>
      </c>
      <c r="B123" t="s">
        <v>178</v>
      </c>
    </row>
    <row r="125" spans="1:3" x14ac:dyDescent="0.3">
      <c r="A125" s="1">
        <v>0</v>
      </c>
      <c r="B125" t="s">
        <v>179</v>
      </c>
      <c r="C125" t="s">
        <v>3932</v>
      </c>
    </row>
    <row r="126" spans="1:3" x14ac:dyDescent="0.3">
      <c r="A126" s="1">
        <v>1</v>
      </c>
      <c r="B126" t="s">
        <v>180</v>
      </c>
      <c r="C126" t="s">
        <v>4946</v>
      </c>
    </row>
    <row r="127" spans="1:3" x14ac:dyDescent="0.3">
      <c r="A127" s="1">
        <v>2</v>
      </c>
      <c r="B127" t="s">
        <v>181</v>
      </c>
      <c r="C127" t="s">
        <v>2128</v>
      </c>
    </row>
    <row r="128" spans="1:3" x14ac:dyDescent="0.3">
      <c r="A128" s="1">
        <v>3</v>
      </c>
      <c r="B128" t="s">
        <v>183</v>
      </c>
      <c r="C128" t="s">
        <v>4947</v>
      </c>
    </row>
    <row r="129" spans="1:8" x14ac:dyDescent="0.3">
      <c r="A129" s="1">
        <v>4</v>
      </c>
      <c r="B129" t="s">
        <v>185</v>
      </c>
      <c r="C129" t="s">
        <v>4948</v>
      </c>
    </row>
    <row r="130" spans="1:8" x14ac:dyDescent="0.3">
      <c r="A130" s="1">
        <v>5</v>
      </c>
      <c r="B130" t="s">
        <v>186</v>
      </c>
      <c r="C130" t="s">
        <v>4949</v>
      </c>
    </row>
    <row r="131" spans="1:8" x14ac:dyDescent="0.3">
      <c r="A131" s="1">
        <v>6</v>
      </c>
      <c r="B131" t="s">
        <v>187</v>
      </c>
      <c r="C131" t="s">
        <v>3937</v>
      </c>
    </row>
    <row r="132" spans="1:8" x14ac:dyDescent="0.3">
      <c r="A132" s="1">
        <v>7</v>
      </c>
      <c r="B132" t="s">
        <v>188</v>
      </c>
      <c r="C132" t="s">
        <v>3938</v>
      </c>
    </row>
    <row r="133" spans="1:8" x14ac:dyDescent="0.3">
      <c r="A133" s="1">
        <v>8</v>
      </c>
      <c r="B133" t="s">
        <v>189</v>
      </c>
    </row>
    <row r="134" spans="1:8" x14ac:dyDescent="0.3">
      <c r="A134" s="1">
        <v>9</v>
      </c>
      <c r="B134" t="s">
        <v>190</v>
      </c>
    </row>
    <row r="137" spans="1:8" x14ac:dyDescent="0.3">
      <c r="B137" s="1" t="s">
        <v>191</v>
      </c>
      <c r="C137" s="1" t="s">
        <v>192</v>
      </c>
      <c r="D137" s="1" t="s">
        <v>193</v>
      </c>
      <c r="E137" s="1" t="s">
        <v>194</v>
      </c>
      <c r="F137" s="1" t="s">
        <v>195</v>
      </c>
    </row>
    <row r="138" spans="1:8" x14ac:dyDescent="0.3">
      <c r="A138" s="1">
        <v>0</v>
      </c>
      <c r="B138" t="s">
        <v>4950</v>
      </c>
      <c r="C138" t="s">
        <v>2595</v>
      </c>
      <c r="D138" t="s">
        <v>4951</v>
      </c>
      <c r="F138">
        <v>60</v>
      </c>
    </row>
    <row r="139" spans="1:8" x14ac:dyDescent="0.3">
      <c r="A139" s="1">
        <v>1</v>
      </c>
      <c r="B139" t="s">
        <v>4952</v>
      </c>
      <c r="C139" t="s">
        <v>4953</v>
      </c>
      <c r="D139" t="s">
        <v>4954</v>
      </c>
      <c r="F139">
        <v>55</v>
      </c>
    </row>
    <row r="140" spans="1:8" x14ac:dyDescent="0.3">
      <c r="A140" s="1">
        <v>2</v>
      </c>
      <c r="B140" t="s">
        <v>4955</v>
      </c>
      <c r="C140" t="s">
        <v>4956</v>
      </c>
      <c r="D140" t="s">
        <v>4957</v>
      </c>
      <c r="F140">
        <v>64</v>
      </c>
    </row>
    <row r="141" spans="1:8" x14ac:dyDescent="0.3">
      <c r="A141" s="1">
        <v>3</v>
      </c>
      <c r="B141" t="s">
        <v>4958</v>
      </c>
      <c r="C141" t="s">
        <v>4959</v>
      </c>
      <c r="F141">
        <v>47</v>
      </c>
    </row>
    <row r="142" spans="1:8" x14ac:dyDescent="0.3">
      <c r="A142" s="1">
        <v>4</v>
      </c>
      <c r="B142" t="s">
        <v>4960</v>
      </c>
      <c r="C142" t="s">
        <v>4961</v>
      </c>
    </row>
    <row r="144" spans="1:8" x14ac:dyDescent="0.3">
      <c r="B144" s="1" t="s">
        <v>318</v>
      </c>
      <c r="C144" s="1" t="s">
        <v>319</v>
      </c>
      <c r="D144" s="1" t="s">
        <v>320</v>
      </c>
      <c r="E144" s="1" t="s">
        <v>321</v>
      </c>
      <c r="F144" s="1" t="s">
        <v>322</v>
      </c>
      <c r="G144" s="1" t="s">
        <v>323</v>
      </c>
      <c r="H144" s="1" t="s">
        <v>324</v>
      </c>
    </row>
    <row r="145" spans="1:8" x14ac:dyDescent="0.3">
      <c r="A145" s="1">
        <v>0</v>
      </c>
      <c r="B145" t="s">
        <v>1257</v>
      </c>
      <c r="C145" t="s">
        <v>4217</v>
      </c>
      <c r="D145" t="s">
        <v>4962</v>
      </c>
      <c r="E145" t="s">
        <v>4963</v>
      </c>
      <c r="F145" t="s">
        <v>4964</v>
      </c>
      <c r="G145" t="s">
        <v>4965</v>
      </c>
    </row>
    <row r="146" spans="1:8" x14ac:dyDescent="0.3">
      <c r="A146" s="1">
        <v>1</v>
      </c>
      <c r="B146" t="s">
        <v>1263</v>
      </c>
      <c r="C146" t="s">
        <v>4966</v>
      </c>
      <c r="D146" t="s">
        <v>4967</v>
      </c>
      <c r="E146" t="s">
        <v>4968</v>
      </c>
      <c r="F146" t="s">
        <v>4969</v>
      </c>
      <c r="G146" t="s">
        <v>4970</v>
      </c>
    </row>
    <row r="147" spans="1:8" x14ac:dyDescent="0.3">
      <c r="A147" s="1">
        <v>2</v>
      </c>
      <c r="B147" t="s">
        <v>1269</v>
      </c>
      <c r="C147" t="s">
        <v>4971</v>
      </c>
      <c r="D147" t="s">
        <v>4972</v>
      </c>
      <c r="E147" t="s">
        <v>4973</v>
      </c>
      <c r="F147" t="s">
        <v>4974</v>
      </c>
      <c r="G147" t="s">
        <v>331</v>
      </c>
    </row>
    <row r="148" spans="1:8" x14ac:dyDescent="0.3">
      <c r="A148" s="1">
        <v>3</v>
      </c>
      <c r="B148" t="s">
        <v>1270</v>
      </c>
      <c r="C148" t="s">
        <v>331</v>
      </c>
      <c r="D148" t="s">
        <v>331</v>
      </c>
      <c r="E148" t="s">
        <v>331</v>
      </c>
      <c r="F148" t="s">
        <v>331</v>
      </c>
      <c r="G148" t="s">
        <v>331</v>
      </c>
    </row>
    <row r="149" spans="1:8" x14ac:dyDescent="0.3">
      <c r="A149" s="1">
        <v>4</v>
      </c>
      <c r="B149" t="s">
        <v>1271</v>
      </c>
      <c r="C149" t="s">
        <v>331</v>
      </c>
      <c r="D149" t="s">
        <v>331</v>
      </c>
      <c r="E149" t="s">
        <v>331</v>
      </c>
      <c r="F149" t="s">
        <v>331</v>
      </c>
      <c r="G149" t="s">
        <v>331</v>
      </c>
    </row>
    <row r="150" spans="1:8" x14ac:dyDescent="0.3">
      <c r="A150" s="1">
        <v>5</v>
      </c>
      <c r="B150" t="s">
        <v>1272</v>
      </c>
      <c r="C150" t="s">
        <v>4975</v>
      </c>
      <c r="D150" t="s">
        <v>4976</v>
      </c>
      <c r="E150" t="s">
        <v>4977</v>
      </c>
      <c r="F150" t="s">
        <v>606</v>
      </c>
      <c r="G150" t="s">
        <v>4978</v>
      </c>
    </row>
    <row r="151" spans="1:8" x14ac:dyDescent="0.3">
      <c r="A151" s="1">
        <v>6</v>
      </c>
      <c r="B151" t="s">
        <v>1278</v>
      </c>
      <c r="C151" t="s">
        <v>331</v>
      </c>
      <c r="D151" t="s">
        <v>4979</v>
      </c>
      <c r="E151" t="s">
        <v>4980</v>
      </c>
      <c r="F151" t="s">
        <v>4981</v>
      </c>
      <c r="G151" t="s">
        <v>4982</v>
      </c>
    </row>
    <row r="152" spans="1:8" x14ac:dyDescent="0.3">
      <c r="A152" s="1">
        <v>7</v>
      </c>
      <c r="B152" t="s">
        <v>1283</v>
      </c>
      <c r="C152" t="s">
        <v>2626</v>
      </c>
      <c r="D152" t="s">
        <v>1543</v>
      </c>
      <c r="E152" t="s">
        <v>4983</v>
      </c>
      <c r="F152" t="s">
        <v>4984</v>
      </c>
      <c r="G152" t="s">
        <v>3575</v>
      </c>
    </row>
    <row r="153" spans="1:8" x14ac:dyDescent="0.3">
      <c r="A153" s="1">
        <v>8</v>
      </c>
      <c r="B153" t="s">
        <v>1289</v>
      </c>
      <c r="C153" t="s">
        <v>4023</v>
      </c>
      <c r="D153" t="s">
        <v>516</v>
      </c>
      <c r="E153" t="s">
        <v>4985</v>
      </c>
      <c r="F153" t="s">
        <v>2386</v>
      </c>
      <c r="G153" t="s">
        <v>4986</v>
      </c>
    </row>
    <row r="154" spans="1:8" x14ac:dyDescent="0.3">
      <c r="A154" s="1">
        <v>9</v>
      </c>
      <c r="B154" t="s">
        <v>1295</v>
      </c>
      <c r="C154" t="s">
        <v>4987</v>
      </c>
      <c r="D154" t="s">
        <v>2478</v>
      </c>
      <c r="E154" t="s">
        <v>4988</v>
      </c>
      <c r="F154" t="s">
        <v>4989</v>
      </c>
      <c r="G154" t="s">
        <v>2082</v>
      </c>
    </row>
    <row r="155" spans="1:8" x14ac:dyDescent="0.3">
      <c r="A155" s="1">
        <v>10</v>
      </c>
      <c r="B155" t="s">
        <v>1301</v>
      </c>
      <c r="C155" t="s">
        <v>4987</v>
      </c>
      <c r="D155" t="s">
        <v>2478</v>
      </c>
      <c r="E155" t="s">
        <v>4988</v>
      </c>
      <c r="F155" t="s">
        <v>4989</v>
      </c>
      <c r="G155" t="s">
        <v>2082</v>
      </c>
    </row>
    <row r="156" spans="1:8" x14ac:dyDescent="0.3">
      <c r="A156" s="1">
        <v>11</v>
      </c>
      <c r="B156" t="s">
        <v>439</v>
      </c>
      <c r="C156" t="s">
        <v>331</v>
      </c>
      <c r="D156" t="s">
        <v>331</v>
      </c>
      <c r="E156" t="s">
        <v>331</v>
      </c>
      <c r="F156" t="s">
        <v>331</v>
      </c>
      <c r="G156" t="s">
        <v>331</v>
      </c>
    </row>
    <row r="157" spans="1:8" x14ac:dyDescent="0.3">
      <c r="A157" s="1">
        <v>12</v>
      </c>
      <c r="B157" t="s">
        <v>1302</v>
      </c>
      <c r="C157" t="s">
        <v>331</v>
      </c>
      <c r="D157" t="s">
        <v>331</v>
      </c>
      <c r="E157" t="s">
        <v>331</v>
      </c>
      <c r="F157" t="s">
        <v>331</v>
      </c>
      <c r="G157" t="s">
        <v>331</v>
      </c>
    </row>
    <row r="158" spans="1:8" x14ac:dyDescent="0.3">
      <c r="A158" s="1">
        <v>13</v>
      </c>
      <c r="B158" t="s">
        <v>1303</v>
      </c>
      <c r="C158" t="s">
        <v>331</v>
      </c>
      <c r="D158" t="s">
        <v>4990</v>
      </c>
      <c r="E158" t="s">
        <v>4991</v>
      </c>
      <c r="F158" t="s">
        <v>4992</v>
      </c>
      <c r="G158" t="s">
        <v>4993</v>
      </c>
    </row>
    <row r="160" spans="1:8" x14ac:dyDescent="0.3">
      <c r="B160" s="1" t="s">
        <v>383</v>
      </c>
      <c r="C160" s="1" t="s">
        <v>319</v>
      </c>
      <c r="D160" s="1" t="s">
        <v>320</v>
      </c>
      <c r="E160" s="1" t="s">
        <v>321</v>
      </c>
      <c r="F160" s="1" t="s">
        <v>322</v>
      </c>
      <c r="G160" s="1" t="s">
        <v>323</v>
      </c>
      <c r="H160" s="1" t="s">
        <v>324</v>
      </c>
    </row>
    <row r="161" spans="1:7" x14ac:dyDescent="0.3">
      <c r="A161" s="1">
        <v>0</v>
      </c>
      <c r="B161" t="s">
        <v>1308</v>
      </c>
      <c r="C161" t="s">
        <v>2957</v>
      </c>
      <c r="D161" t="s">
        <v>4994</v>
      </c>
      <c r="E161" t="s">
        <v>4995</v>
      </c>
      <c r="F161" t="s">
        <v>4996</v>
      </c>
      <c r="G161" t="s">
        <v>4997</v>
      </c>
    </row>
    <row r="162" spans="1:7" x14ac:dyDescent="0.3">
      <c r="A162" s="1">
        <v>1</v>
      </c>
      <c r="B162" t="s">
        <v>1314</v>
      </c>
      <c r="C162" t="s">
        <v>331</v>
      </c>
      <c r="D162" t="s">
        <v>4998</v>
      </c>
      <c r="E162" t="s">
        <v>4999</v>
      </c>
      <c r="F162" t="s">
        <v>5000</v>
      </c>
      <c r="G162" t="s">
        <v>5001</v>
      </c>
    </row>
    <row r="163" spans="1:7" x14ac:dyDescent="0.3">
      <c r="A163" s="1">
        <v>2</v>
      </c>
      <c r="B163" t="s">
        <v>1319</v>
      </c>
      <c r="C163" t="s">
        <v>2643</v>
      </c>
      <c r="D163" t="s">
        <v>5002</v>
      </c>
      <c r="E163" t="s">
        <v>1142</v>
      </c>
      <c r="F163" t="s">
        <v>3522</v>
      </c>
      <c r="G163" t="s">
        <v>331</v>
      </c>
    </row>
    <row r="164" spans="1:7" x14ac:dyDescent="0.3">
      <c r="A164" s="1">
        <v>3</v>
      </c>
      <c r="B164" t="s">
        <v>1325</v>
      </c>
      <c r="C164" t="s">
        <v>331</v>
      </c>
      <c r="D164" t="s">
        <v>5003</v>
      </c>
      <c r="E164" t="s">
        <v>5004</v>
      </c>
      <c r="F164" t="s">
        <v>5005</v>
      </c>
      <c r="G164" t="s">
        <v>331</v>
      </c>
    </row>
    <row r="165" spans="1:7" x14ac:dyDescent="0.3">
      <c r="A165" s="1">
        <v>4</v>
      </c>
      <c r="B165" t="s">
        <v>1330</v>
      </c>
      <c r="C165" t="s">
        <v>5006</v>
      </c>
      <c r="D165" t="s">
        <v>5007</v>
      </c>
      <c r="E165" t="s">
        <v>5008</v>
      </c>
      <c r="F165" t="s">
        <v>5009</v>
      </c>
      <c r="G165" t="s">
        <v>4997</v>
      </c>
    </row>
    <row r="166" spans="1:7" x14ac:dyDescent="0.3">
      <c r="A166" s="1">
        <v>5</v>
      </c>
      <c r="B166" t="s">
        <v>1336</v>
      </c>
      <c r="C166" t="s">
        <v>331</v>
      </c>
      <c r="D166" t="s">
        <v>5010</v>
      </c>
      <c r="E166" t="s">
        <v>5011</v>
      </c>
      <c r="F166" t="s">
        <v>5012</v>
      </c>
      <c r="G166" t="s">
        <v>5013</v>
      </c>
    </row>
    <row r="167" spans="1:7" x14ac:dyDescent="0.3">
      <c r="A167" s="1">
        <v>6</v>
      </c>
      <c r="B167" t="s">
        <v>1341</v>
      </c>
      <c r="C167" t="s">
        <v>331</v>
      </c>
      <c r="D167" t="s">
        <v>331</v>
      </c>
      <c r="E167" t="s">
        <v>331</v>
      </c>
      <c r="F167" t="s">
        <v>331</v>
      </c>
      <c r="G167" t="s">
        <v>877</v>
      </c>
    </row>
    <row r="168" spans="1:7" x14ac:dyDescent="0.3">
      <c r="A168" s="1">
        <v>7</v>
      </c>
      <c r="B168" t="s">
        <v>1343</v>
      </c>
      <c r="C168" t="s">
        <v>5014</v>
      </c>
      <c r="D168" t="s">
        <v>2636</v>
      </c>
      <c r="E168" t="s">
        <v>5015</v>
      </c>
      <c r="F168" t="s">
        <v>531</v>
      </c>
      <c r="G168" t="s">
        <v>2656</v>
      </c>
    </row>
    <row r="169" spans="1:7" x14ac:dyDescent="0.3">
      <c r="A169" s="1">
        <v>8</v>
      </c>
      <c r="B169" t="s">
        <v>1349</v>
      </c>
      <c r="C169" t="s">
        <v>331</v>
      </c>
      <c r="D169" t="s">
        <v>331</v>
      </c>
      <c r="E169" t="s">
        <v>331</v>
      </c>
      <c r="F169" t="s">
        <v>331</v>
      </c>
      <c r="G169" t="s">
        <v>331</v>
      </c>
    </row>
    <row r="170" spans="1:7" x14ac:dyDescent="0.3">
      <c r="A170" s="1">
        <v>9</v>
      </c>
      <c r="B170" t="s">
        <v>1355</v>
      </c>
      <c r="C170" t="s">
        <v>331</v>
      </c>
      <c r="D170" t="s">
        <v>331</v>
      </c>
      <c r="E170" t="s">
        <v>331</v>
      </c>
      <c r="F170" t="s">
        <v>331</v>
      </c>
      <c r="G170" t="s">
        <v>331</v>
      </c>
    </row>
    <row r="171" spans="1:7" x14ac:dyDescent="0.3">
      <c r="A171" s="1">
        <v>10</v>
      </c>
      <c r="B171" t="s">
        <v>1356</v>
      </c>
      <c r="C171" t="s">
        <v>3014</v>
      </c>
      <c r="D171" t="s">
        <v>5016</v>
      </c>
      <c r="E171" t="s">
        <v>1720</v>
      </c>
      <c r="F171" t="s">
        <v>5017</v>
      </c>
      <c r="G171" t="s">
        <v>5018</v>
      </c>
    </row>
    <row r="172" spans="1:7" x14ac:dyDescent="0.3">
      <c r="A172" s="1">
        <v>11</v>
      </c>
      <c r="B172" t="s">
        <v>1362</v>
      </c>
      <c r="C172" t="s">
        <v>3014</v>
      </c>
      <c r="D172" t="s">
        <v>5016</v>
      </c>
      <c r="E172" t="s">
        <v>1720</v>
      </c>
      <c r="F172" t="s">
        <v>5017</v>
      </c>
      <c r="G172" t="s">
        <v>5018</v>
      </c>
    </row>
    <row r="173" spans="1:7" x14ac:dyDescent="0.3">
      <c r="A173" s="1">
        <v>12</v>
      </c>
      <c r="B173" t="s">
        <v>1368</v>
      </c>
      <c r="C173" t="s">
        <v>1006</v>
      </c>
      <c r="D173" t="s">
        <v>352</v>
      </c>
      <c r="E173" t="s">
        <v>5019</v>
      </c>
      <c r="F173" t="s">
        <v>958</v>
      </c>
      <c r="G173" t="s">
        <v>627</v>
      </c>
    </row>
    <row r="174" spans="1:7" x14ac:dyDescent="0.3">
      <c r="A174" s="1">
        <v>13</v>
      </c>
      <c r="B174" t="s">
        <v>1374</v>
      </c>
      <c r="C174" t="s">
        <v>670</v>
      </c>
      <c r="D174" t="s">
        <v>5020</v>
      </c>
      <c r="E174" t="s">
        <v>2034</v>
      </c>
      <c r="F174" t="s">
        <v>5021</v>
      </c>
      <c r="G174" t="s">
        <v>5022</v>
      </c>
    </row>
    <row r="175" spans="1:7" x14ac:dyDescent="0.3">
      <c r="A175" s="1">
        <v>14</v>
      </c>
      <c r="B175" t="s">
        <v>1380</v>
      </c>
      <c r="C175" t="s">
        <v>5023</v>
      </c>
      <c r="D175" t="s">
        <v>5024</v>
      </c>
      <c r="E175" t="s">
        <v>3511</v>
      </c>
      <c r="F175" t="s">
        <v>5025</v>
      </c>
      <c r="G175" t="s">
        <v>5026</v>
      </c>
    </row>
    <row r="176" spans="1:7" x14ac:dyDescent="0.3">
      <c r="A176" s="1">
        <v>15</v>
      </c>
      <c r="B176" t="s">
        <v>1386</v>
      </c>
      <c r="C176" t="s">
        <v>350</v>
      </c>
      <c r="D176" t="s">
        <v>5027</v>
      </c>
      <c r="E176" t="s">
        <v>5028</v>
      </c>
      <c r="F176" t="s">
        <v>5029</v>
      </c>
      <c r="G176" t="s">
        <v>454</v>
      </c>
    </row>
    <row r="177" spans="1:7" x14ac:dyDescent="0.3">
      <c r="A177" s="1">
        <v>16</v>
      </c>
      <c r="B177" t="s">
        <v>407</v>
      </c>
      <c r="C177" t="s">
        <v>3575</v>
      </c>
      <c r="D177" t="s">
        <v>5030</v>
      </c>
      <c r="E177" t="s">
        <v>5031</v>
      </c>
      <c r="F177" t="s">
        <v>5032</v>
      </c>
      <c r="G177" t="s">
        <v>5033</v>
      </c>
    </row>
    <row r="178" spans="1:7" x14ac:dyDescent="0.3">
      <c r="A178" s="1">
        <v>17</v>
      </c>
      <c r="B178" t="s">
        <v>1397</v>
      </c>
      <c r="C178" t="s">
        <v>4077</v>
      </c>
      <c r="D178" t="s">
        <v>4341</v>
      </c>
      <c r="E178" t="s">
        <v>5034</v>
      </c>
      <c r="F178" t="s">
        <v>5035</v>
      </c>
      <c r="G178" t="s">
        <v>5036</v>
      </c>
    </row>
    <row r="179" spans="1:7" x14ac:dyDescent="0.3">
      <c r="A179" s="1">
        <v>18</v>
      </c>
      <c r="B179" t="s">
        <v>1403</v>
      </c>
      <c r="C179" t="s">
        <v>331</v>
      </c>
      <c r="D179" t="s">
        <v>5037</v>
      </c>
      <c r="E179" t="s">
        <v>5038</v>
      </c>
      <c r="F179" t="s">
        <v>5039</v>
      </c>
      <c r="G179" t="s">
        <v>5040</v>
      </c>
    </row>
    <row r="180" spans="1:7" x14ac:dyDescent="0.3">
      <c r="A180" s="1">
        <v>19</v>
      </c>
      <c r="B180" t="s">
        <v>1407</v>
      </c>
      <c r="C180" t="s">
        <v>331</v>
      </c>
      <c r="D180" t="s">
        <v>331</v>
      </c>
      <c r="E180" t="s">
        <v>331</v>
      </c>
      <c r="F180" t="s">
        <v>331</v>
      </c>
      <c r="G180" t="s">
        <v>2558</v>
      </c>
    </row>
    <row r="181" spans="1:7" x14ac:dyDescent="0.3">
      <c r="A181" s="1">
        <v>20</v>
      </c>
      <c r="B181" t="s">
        <v>1409</v>
      </c>
      <c r="C181" t="s">
        <v>331</v>
      </c>
      <c r="D181" t="s">
        <v>331</v>
      </c>
      <c r="E181" t="s">
        <v>331</v>
      </c>
      <c r="F181" t="s">
        <v>331</v>
      </c>
      <c r="G181" t="s">
        <v>5041</v>
      </c>
    </row>
    <row r="182" spans="1:7" x14ac:dyDescent="0.3">
      <c r="A182" s="1">
        <v>21</v>
      </c>
      <c r="B182" t="s">
        <v>420</v>
      </c>
      <c r="C182" t="s">
        <v>331</v>
      </c>
      <c r="D182" t="s">
        <v>331</v>
      </c>
      <c r="E182" t="s">
        <v>331</v>
      </c>
      <c r="F182" t="s">
        <v>331</v>
      </c>
      <c r="G182" t="s">
        <v>331</v>
      </c>
    </row>
    <row r="183" spans="1:7" x14ac:dyDescent="0.3">
      <c r="A183" s="1">
        <v>22</v>
      </c>
      <c r="B183" t="s">
        <v>1412</v>
      </c>
      <c r="C183" t="s">
        <v>331</v>
      </c>
      <c r="D183" t="s">
        <v>331</v>
      </c>
      <c r="E183" t="s">
        <v>331</v>
      </c>
      <c r="F183" t="s">
        <v>331</v>
      </c>
      <c r="G183" t="s">
        <v>331</v>
      </c>
    </row>
    <row r="184" spans="1:7" x14ac:dyDescent="0.3">
      <c r="A184" s="1">
        <v>23</v>
      </c>
      <c r="B184" t="s">
        <v>426</v>
      </c>
      <c r="C184" t="s">
        <v>331</v>
      </c>
      <c r="D184" t="s">
        <v>331</v>
      </c>
      <c r="E184" t="s">
        <v>331</v>
      </c>
      <c r="F184" t="s">
        <v>331</v>
      </c>
      <c r="G184" t="s">
        <v>5041</v>
      </c>
    </row>
    <row r="185" spans="1:7" x14ac:dyDescent="0.3">
      <c r="A185" s="1">
        <v>24</v>
      </c>
      <c r="B185" t="s">
        <v>408</v>
      </c>
      <c r="C185" t="s">
        <v>331</v>
      </c>
      <c r="D185" t="s">
        <v>331</v>
      </c>
      <c r="E185" t="s">
        <v>331</v>
      </c>
      <c r="F185" t="s">
        <v>331</v>
      </c>
      <c r="G185" t="s">
        <v>331</v>
      </c>
    </row>
    <row r="186" spans="1:7" x14ac:dyDescent="0.3">
      <c r="A186" s="1">
        <v>25</v>
      </c>
      <c r="B186" t="s">
        <v>440</v>
      </c>
      <c r="C186" t="s">
        <v>4077</v>
      </c>
      <c r="D186" t="s">
        <v>4341</v>
      </c>
      <c r="E186" t="s">
        <v>5034</v>
      </c>
      <c r="F186" t="s">
        <v>5035</v>
      </c>
      <c r="G186" t="s">
        <v>5042</v>
      </c>
    </row>
    <row r="187" spans="1:7" x14ac:dyDescent="0.3">
      <c r="A187" s="1">
        <v>26</v>
      </c>
      <c r="B187" t="s">
        <v>446</v>
      </c>
      <c r="C187" t="s">
        <v>331</v>
      </c>
      <c r="D187" t="s">
        <v>5037</v>
      </c>
      <c r="E187" t="s">
        <v>5038</v>
      </c>
      <c r="F187" t="s">
        <v>5039</v>
      </c>
      <c r="G187" t="s">
        <v>1747</v>
      </c>
    </row>
    <row r="188" spans="1:7" x14ac:dyDescent="0.3">
      <c r="A188" s="1">
        <v>27</v>
      </c>
      <c r="B188" t="s">
        <v>451</v>
      </c>
      <c r="C188" t="s">
        <v>331</v>
      </c>
      <c r="D188" t="s">
        <v>331</v>
      </c>
      <c r="E188" t="s">
        <v>331</v>
      </c>
      <c r="F188" t="s">
        <v>331</v>
      </c>
      <c r="G188" t="s">
        <v>5043</v>
      </c>
    </row>
    <row r="189" spans="1:7" x14ac:dyDescent="0.3">
      <c r="A189" s="1">
        <v>28</v>
      </c>
      <c r="B189" t="s">
        <v>1418</v>
      </c>
      <c r="C189" t="s">
        <v>3558</v>
      </c>
      <c r="D189" t="s">
        <v>3974</v>
      </c>
      <c r="E189" t="s">
        <v>2287</v>
      </c>
      <c r="F189" t="s">
        <v>1229</v>
      </c>
      <c r="G189" t="s">
        <v>556</v>
      </c>
    </row>
    <row r="190" spans="1:7" x14ac:dyDescent="0.3">
      <c r="A190" s="1">
        <v>29</v>
      </c>
      <c r="B190" t="s">
        <v>1424</v>
      </c>
      <c r="C190" t="s">
        <v>3973</v>
      </c>
      <c r="D190" t="s">
        <v>5044</v>
      </c>
      <c r="E190" t="s">
        <v>4070</v>
      </c>
      <c r="F190" t="s">
        <v>5045</v>
      </c>
      <c r="G190" t="s">
        <v>5046</v>
      </c>
    </row>
    <row r="191" spans="1:7" x14ac:dyDescent="0.3">
      <c r="A191" s="1">
        <v>30</v>
      </c>
      <c r="B191" t="s">
        <v>1430</v>
      </c>
      <c r="C191" t="s">
        <v>331</v>
      </c>
      <c r="D191" t="s">
        <v>331</v>
      </c>
      <c r="E191" t="s">
        <v>331</v>
      </c>
      <c r="F191" t="s">
        <v>331</v>
      </c>
      <c r="G191" t="s">
        <v>331</v>
      </c>
    </row>
    <row r="192" spans="1:7" x14ac:dyDescent="0.3">
      <c r="A192" s="1">
        <v>31</v>
      </c>
      <c r="B192" t="s">
        <v>1433</v>
      </c>
      <c r="C192" t="s">
        <v>5047</v>
      </c>
      <c r="D192" t="s">
        <v>5048</v>
      </c>
      <c r="E192" t="s">
        <v>5049</v>
      </c>
      <c r="F192" t="s">
        <v>5050</v>
      </c>
      <c r="G192" t="s">
        <v>5051</v>
      </c>
    </row>
    <row r="193" spans="1:7" x14ac:dyDescent="0.3">
      <c r="A193" s="1">
        <v>32</v>
      </c>
      <c r="B193" t="s">
        <v>1439</v>
      </c>
      <c r="C193" t="s">
        <v>331</v>
      </c>
      <c r="D193" t="s">
        <v>331</v>
      </c>
      <c r="E193" t="s">
        <v>331</v>
      </c>
      <c r="F193" t="s">
        <v>331</v>
      </c>
      <c r="G193" t="s">
        <v>331</v>
      </c>
    </row>
    <row r="194" spans="1:7" x14ac:dyDescent="0.3">
      <c r="A194" s="1">
        <v>33</v>
      </c>
      <c r="B194" t="s">
        <v>478</v>
      </c>
      <c r="C194" t="s">
        <v>331</v>
      </c>
      <c r="D194" t="s">
        <v>331</v>
      </c>
      <c r="E194" t="s">
        <v>331</v>
      </c>
      <c r="F194" t="s">
        <v>331</v>
      </c>
      <c r="G194" t="s">
        <v>331</v>
      </c>
    </row>
    <row r="195" spans="1:7" x14ac:dyDescent="0.3">
      <c r="A195" s="1">
        <v>34</v>
      </c>
      <c r="B195" t="s">
        <v>479</v>
      </c>
      <c r="C195" t="s">
        <v>331</v>
      </c>
      <c r="D195" t="s">
        <v>331</v>
      </c>
      <c r="E195" t="s">
        <v>331</v>
      </c>
      <c r="F195" t="s">
        <v>331</v>
      </c>
      <c r="G195" t="s">
        <v>331</v>
      </c>
    </row>
    <row r="196" spans="1:7" x14ac:dyDescent="0.3">
      <c r="A196" s="1">
        <v>35</v>
      </c>
      <c r="B196" t="s">
        <v>480</v>
      </c>
      <c r="C196" t="s">
        <v>331</v>
      </c>
      <c r="D196" t="s">
        <v>331</v>
      </c>
      <c r="E196" t="s">
        <v>331</v>
      </c>
      <c r="F196" t="s">
        <v>331</v>
      </c>
      <c r="G196" t="s">
        <v>331</v>
      </c>
    </row>
    <row r="197" spans="1:7" x14ac:dyDescent="0.3">
      <c r="A197" s="1">
        <v>36</v>
      </c>
      <c r="B197" t="s">
        <v>481</v>
      </c>
      <c r="C197" t="s">
        <v>5052</v>
      </c>
      <c r="D197" t="s">
        <v>5053</v>
      </c>
      <c r="E197" t="s">
        <v>485</v>
      </c>
      <c r="F197" t="s">
        <v>5054</v>
      </c>
      <c r="G197" t="s">
        <v>5055</v>
      </c>
    </row>
    <row r="198" spans="1:7" x14ac:dyDescent="0.3">
      <c r="A198" s="1">
        <v>37</v>
      </c>
      <c r="B198" t="s">
        <v>486</v>
      </c>
      <c r="C198" t="s">
        <v>5056</v>
      </c>
      <c r="D198" t="s">
        <v>5057</v>
      </c>
      <c r="E198" t="s">
        <v>5058</v>
      </c>
      <c r="F198" t="s">
        <v>5059</v>
      </c>
      <c r="G198" t="s">
        <v>5060</v>
      </c>
    </row>
    <row r="199" spans="1:7" x14ac:dyDescent="0.3">
      <c r="A199" s="1">
        <v>38</v>
      </c>
      <c r="B199" t="s">
        <v>487</v>
      </c>
      <c r="C199" t="s">
        <v>5061</v>
      </c>
      <c r="D199" t="s">
        <v>4045</v>
      </c>
      <c r="E199" t="s">
        <v>5062</v>
      </c>
      <c r="F199" t="s">
        <v>2634</v>
      </c>
      <c r="G199" t="s">
        <v>5063</v>
      </c>
    </row>
    <row r="200" spans="1:7" x14ac:dyDescent="0.3">
      <c r="A200" s="1">
        <v>39</v>
      </c>
      <c r="B200" t="s">
        <v>488</v>
      </c>
      <c r="C200" t="s">
        <v>331</v>
      </c>
      <c r="D200" t="s">
        <v>1554</v>
      </c>
      <c r="E200" t="s">
        <v>5064</v>
      </c>
      <c r="F200" t="s">
        <v>5065</v>
      </c>
      <c r="G200" t="s">
        <v>5066</v>
      </c>
    </row>
    <row r="201" spans="1:7" x14ac:dyDescent="0.3">
      <c r="A201" s="1">
        <v>40</v>
      </c>
      <c r="B201" t="s">
        <v>1457</v>
      </c>
      <c r="C201" t="s">
        <v>331</v>
      </c>
      <c r="D201" t="s">
        <v>331</v>
      </c>
      <c r="E201" t="s">
        <v>331</v>
      </c>
      <c r="F201" t="s">
        <v>331</v>
      </c>
      <c r="G201" t="s">
        <v>5067</v>
      </c>
    </row>
    <row r="202" spans="1:7" x14ac:dyDescent="0.3">
      <c r="A202" s="1">
        <v>41</v>
      </c>
      <c r="B202" t="s">
        <v>495</v>
      </c>
      <c r="C202" t="s">
        <v>331</v>
      </c>
      <c r="D202" t="s">
        <v>331</v>
      </c>
      <c r="E202" t="s">
        <v>331</v>
      </c>
      <c r="F202" t="s">
        <v>331</v>
      </c>
      <c r="G202" t="s">
        <v>331</v>
      </c>
    </row>
    <row r="203" spans="1:7" x14ac:dyDescent="0.3">
      <c r="A203" s="1">
        <v>42</v>
      </c>
      <c r="B203" t="s">
        <v>496</v>
      </c>
      <c r="C203" t="s">
        <v>331</v>
      </c>
      <c r="D203" t="s">
        <v>331</v>
      </c>
      <c r="E203" t="s">
        <v>331</v>
      </c>
      <c r="F203" t="s">
        <v>331</v>
      </c>
      <c r="G203" t="s">
        <v>331</v>
      </c>
    </row>
    <row r="204" spans="1:7" x14ac:dyDescent="0.3">
      <c r="A204" s="1">
        <v>43</v>
      </c>
      <c r="B204" t="s">
        <v>497</v>
      </c>
      <c r="C204" t="s">
        <v>331</v>
      </c>
      <c r="D204" t="s">
        <v>331</v>
      </c>
      <c r="E204" t="s">
        <v>331</v>
      </c>
      <c r="F204" t="s">
        <v>331</v>
      </c>
      <c r="G204" t="s">
        <v>331</v>
      </c>
    </row>
    <row r="205" spans="1:7" x14ac:dyDescent="0.3">
      <c r="A205" s="1">
        <v>44</v>
      </c>
      <c r="B205" t="s">
        <v>498</v>
      </c>
      <c r="C205" t="s">
        <v>331</v>
      </c>
      <c r="D205" t="s">
        <v>331</v>
      </c>
      <c r="E205" t="s">
        <v>331</v>
      </c>
      <c r="F205" t="s">
        <v>331</v>
      </c>
      <c r="G205" t="s">
        <v>331</v>
      </c>
    </row>
    <row r="206" spans="1:7" x14ac:dyDescent="0.3">
      <c r="A206" s="1">
        <v>45</v>
      </c>
      <c r="B206" t="s">
        <v>499</v>
      </c>
      <c r="C206" t="s">
        <v>331</v>
      </c>
      <c r="D206" t="s">
        <v>331</v>
      </c>
      <c r="E206" t="s">
        <v>331</v>
      </c>
      <c r="F206" t="s">
        <v>331</v>
      </c>
      <c r="G206" t="s">
        <v>331</v>
      </c>
    </row>
    <row r="207" spans="1:7" x14ac:dyDescent="0.3">
      <c r="A207" s="1">
        <v>46</v>
      </c>
      <c r="B207" t="s">
        <v>500</v>
      </c>
      <c r="C207" t="s">
        <v>331</v>
      </c>
      <c r="D207" t="s">
        <v>331</v>
      </c>
      <c r="E207" t="s">
        <v>5068</v>
      </c>
      <c r="F207" t="s">
        <v>5069</v>
      </c>
      <c r="G207" t="s">
        <v>5070</v>
      </c>
    </row>
    <row r="208" spans="1:7" x14ac:dyDescent="0.3">
      <c r="A208" s="1">
        <v>47</v>
      </c>
      <c r="B208" t="s">
        <v>501</v>
      </c>
      <c r="C208" t="s">
        <v>5061</v>
      </c>
      <c r="D208" t="s">
        <v>4045</v>
      </c>
      <c r="E208" t="s">
        <v>648</v>
      </c>
      <c r="F208" t="s">
        <v>5071</v>
      </c>
      <c r="G208" t="s">
        <v>4102</v>
      </c>
    </row>
    <row r="209" spans="1:8" x14ac:dyDescent="0.3">
      <c r="A209" s="1">
        <v>48</v>
      </c>
      <c r="B209" t="s">
        <v>502</v>
      </c>
      <c r="C209" t="s">
        <v>4091</v>
      </c>
      <c r="D209" t="s">
        <v>5072</v>
      </c>
      <c r="E209" t="s">
        <v>3315</v>
      </c>
      <c r="F209" t="s">
        <v>5073</v>
      </c>
      <c r="G209" t="s">
        <v>5074</v>
      </c>
    </row>
    <row r="210" spans="1:8" x14ac:dyDescent="0.3">
      <c r="A210" s="1">
        <v>49</v>
      </c>
      <c r="B210" t="s">
        <v>508</v>
      </c>
      <c r="C210" t="s">
        <v>331</v>
      </c>
      <c r="D210" t="s">
        <v>5075</v>
      </c>
      <c r="E210" t="s">
        <v>5076</v>
      </c>
      <c r="F210" t="s">
        <v>5077</v>
      </c>
      <c r="G210" t="s">
        <v>5078</v>
      </c>
    </row>
    <row r="211" spans="1:8" x14ac:dyDescent="0.3">
      <c r="A211" s="1">
        <v>50</v>
      </c>
      <c r="B211" t="s">
        <v>513</v>
      </c>
      <c r="C211" t="s">
        <v>5079</v>
      </c>
      <c r="D211" t="s">
        <v>5079</v>
      </c>
      <c r="E211" t="s">
        <v>514</v>
      </c>
      <c r="F211" t="s">
        <v>4880</v>
      </c>
      <c r="G211" t="s">
        <v>531</v>
      </c>
    </row>
    <row r="212" spans="1:8" x14ac:dyDescent="0.3">
      <c r="A212" s="1">
        <v>51</v>
      </c>
      <c r="B212" t="s">
        <v>518</v>
      </c>
      <c r="C212" t="s">
        <v>4091</v>
      </c>
      <c r="D212" t="s">
        <v>5072</v>
      </c>
      <c r="E212" t="s">
        <v>2768</v>
      </c>
      <c r="F212" t="s">
        <v>5080</v>
      </c>
      <c r="G212" t="s">
        <v>2554</v>
      </c>
    </row>
    <row r="213" spans="1:8" x14ac:dyDescent="0.3">
      <c r="A213" s="1">
        <v>52</v>
      </c>
      <c r="B213" t="s">
        <v>524</v>
      </c>
      <c r="C213" t="s">
        <v>331</v>
      </c>
      <c r="D213" t="s">
        <v>5075</v>
      </c>
      <c r="E213" t="s">
        <v>5081</v>
      </c>
      <c r="F213" t="s">
        <v>5082</v>
      </c>
      <c r="G213" t="s">
        <v>5083</v>
      </c>
    </row>
    <row r="214" spans="1:8" x14ac:dyDescent="0.3">
      <c r="A214" s="1">
        <v>53</v>
      </c>
      <c r="B214" t="s">
        <v>529</v>
      </c>
      <c r="C214" t="s">
        <v>5079</v>
      </c>
      <c r="D214" t="s">
        <v>5079</v>
      </c>
      <c r="E214" t="s">
        <v>5045</v>
      </c>
      <c r="F214" t="s">
        <v>2298</v>
      </c>
      <c r="G214" t="s">
        <v>5084</v>
      </c>
    </row>
    <row r="216" spans="1:8" x14ac:dyDescent="0.3">
      <c r="B216" s="1" t="s">
        <v>318</v>
      </c>
      <c r="C216" s="1" t="s">
        <v>319</v>
      </c>
      <c r="D216" s="1" t="s">
        <v>320</v>
      </c>
      <c r="E216" s="1" t="s">
        <v>321</v>
      </c>
      <c r="F216" s="1" t="s">
        <v>322</v>
      </c>
      <c r="G216" s="1" t="s">
        <v>323</v>
      </c>
      <c r="H216" s="1" t="s">
        <v>324</v>
      </c>
    </row>
    <row r="217" spans="1:8" x14ac:dyDescent="0.3">
      <c r="A217" s="1">
        <v>0</v>
      </c>
      <c r="B217" t="s">
        <v>1488</v>
      </c>
      <c r="C217" t="s">
        <v>5023</v>
      </c>
      <c r="D217" t="s">
        <v>2639</v>
      </c>
      <c r="E217" t="s">
        <v>5085</v>
      </c>
      <c r="F217" t="s">
        <v>5086</v>
      </c>
      <c r="G217" t="s">
        <v>5087</v>
      </c>
    </row>
    <row r="218" spans="1:8" x14ac:dyDescent="0.3">
      <c r="A218" s="1">
        <v>1</v>
      </c>
      <c r="B218" t="s">
        <v>1494</v>
      </c>
      <c r="C218" t="s">
        <v>331</v>
      </c>
      <c r="D218" t="s">
        <v>5088</v>
      </c>
      <c r="E218" t="s">
        <v>2286</v>
      </c>
      <c r="F218" t="s">
        <v>5089</v>
      </c>
      <c r="G218" t="s">
        <v>5090</v>
      </c>
    </row>
    <row r="219" spans="1:8" x14ac:dyDescent="0.3">
      <c r="A219" s="1">
        <v>2</v>
      </c>
      <c r="B219" t="s">
        <v>1499</v>
      </c>
      <c r="C219" t="s">
        <v>5091</v>
      </c>
      <c r="D219" t="s">
        <v>5092</v>
      </c>
      <c r="E219" t="s">
        <v>5093</v>
      </c>
      <c r="F219" t="s">
        <v>5094</v>
      </c>
      <c r="G219" t="s">
        <v>5095</v>
      </c>
    </row>
    <row r="220" spans="1:8" x14ac:dyDescent="0.3">
      <c r="A220" s="1">
        <v>3</v>
      </c>
      <c r="B220" t="s">
        <v>1505</v>
      </c>
      <c r="C220" t="s">
        <v>331</v>
      </c>
      <c r="D220" t="s">
        <v>331</v>
      </c>
      <c r="E220" t="s">
        <v>331</v>
      </c>
      <c r="F220" t="s">
        <v>331</v>
      </c>
      <c r="G220" t="s">
        <v>331</v>
      </c>
    </row>
    <row r="221" spans="1:8" x14ac:dyDescent="0.3">
      <c r="A221" s="1">
        <v>4</v>
      </c>
      <c r="B221" t="s">
        <v>1511</v>
      </c>
      <c r="C221" t="s">
        <v>331</v>
      </c>
      <c r="D221" t="s">
        <v>5096</v>
      </c>
      <c r="E221" t="s">
        <v>5097</v>
      </c>
      <c r="F221" t="s">
        <v>331</v>
      </c>
      <c r="G221" t="s">
        <v>5098</v>
      </c>
    </row>
    <row r="222" spans="1:8" x14ac:dyDescent="0.3">
      <c r="A222" s="1">
        <v>5</v>
      </c>
      <c r="B222" t="s">
        <v>1516</v>
      </c>
      <c r="C222" t="s">
        <v>331</v>
      </c>
      <c r="D222" t="s">
        <v>5096</v>
      </c>
      <c r="E222" t="s">
        <v>5097</v>
      </c>
      <c r="F222" t="s">
        <v>331</v>
      </c>
      <c r="G222" t="s">
        <v>5098</v>
      </c>
    </row>
    <row r="223" spans="1:8" x14ac:dyDescent="0.3">
      <c r="A223" s="1">
        <v>6</v>
      </c>
      <c r="B223" t="s">
        <v>1517</v>
      </c>
      <c r="C223" t="s">
        <v>331</v>
      </c>
      <c r="D223" t="s">
        <v>331</v>
      </c>
      <c r="E223" t="s">
        <v>331</v>
      </c>
      <c r="F223" t="s">
        <v>331</v>
      </c>
      <c r="G223" t="s">
        <v>331</v>
      </c>
    </row>
    <row r="224" spans="1:8" x14ac:dyDescent="0.3">
      <c r="A224" s="1">
        <v>7</v>
      </c>
      <c r="B224" t="s">
        <v>1518</v>
      </c>
      <c r="C224" t="s">
        <v>4077</v>
      </c>
      <c r="D224" t="s">
        <v>5099</v>
      </c>
      <c r="E224" t="s">
        <v>5100</v>
      </c>
      <c r="F224" t="s">
        <v>5101</v>
      </c>
      <c r="G224" t="s">
        <v>5102</v>
      </c>
    </row>
    <row r="225" spans="1:7" x14ac:dyDescent="0.3">
      <c r="A225" s="1">
        <v>8</v>
      </c>
      <c r="B225" t="s">
        <v>1521</v>
      </c>
      <c r="C225" t="s">
        <v>331</v>
      </c>
      <c r="D225" t="s">
        <v>5103</v>
      </c>
      <c r="E225" t="s">
        <v>5104</v>
      </c>
      <c r="F225" t="s">
        <v>5105</v>
      </c>
      <c r="G225" t="s">
        <v>5106</v>
      </c>
    </row>
    <row r="226" spans="1:7" x14ac:dyDescent="0.3">
      <c r="A226" s="1">
        <v>9</v>
      </c>
      <c r="B226" t="s">
        <v>1527</v>
      </c>
      <c r="C226" t="s">
        <v>331</v>
      </c>
      <c r="D226" t="s">
        <v>331</v>
      </c>
      <c r="E226" t="s">
        <v>331</v>
      </c>
      <c r="F226" t="s">
        <v>331</v>
      </c>
      <c r="G226" t="s">
        <v>331</v>
      </c>
    </row>
    <row r="227" spans="1:7" x14ac:dyDescent="0.3">
      <c r="A227" s="1">
        <v>10</v>
      </c>
      <c r="B227" t="s">
        <v>1533</v>
      </c>
      <c r="C227" t="s">
        <v>457</v>
      </c>
      <c r="D227" t="s">
        <v>350</v>
      </c>
      <c r="E227" t="s">
        <v>460</v>
      </c>
      <c r="F227" t="s">
        <v>5107</v>
      </c>
      <c r="G227" t="s">
        <v>5108</v>
      </c>
    </row>
    <row r="228" spans="1:7" x14ac:dyDescent="0.3">
      <c r="A228" s="1">
        <v>11</v>
      </c>
      <c r="B228" t="s">
        <v>1539</v>
      </c>
      <c r="C228" t="s">
        <v>5109</v>
      </c>
      <c r="D228" t="s">
        <v>331</v>
      </c>
      <c r="E228" t="s">
        <v>5110</v>
      </c>
      <c r="F228" t="s">
        <v>5110</v>
      </c>
      <c r="G228" t="s">
        <v>5110</v>
      </c>
    </row>
    <row r="229" spans="1:7" x14ac:dyDescent="0.3">
      <c r="A229" s="1">
        <v>12</v>
      </c>
      <c r="B229" t="s">
        <v>1545</v>
      </c>
      <c r="C229" t="s">
        <v>5111</v>
      </c>
      <c r="D229" t="s">
        <v>5112</v>
      </c>
      <c r="E229" t="s">
        <v>5113</v>
      </c>
      <c r="F229" t="s">
        <v>5114</v>
      </c>
      <c r="G229" t="s">
        <v>5115</v>
      </c>
    </row>
    <row r="230" spans="1:7" x14ac:dyDescent="0.3">
      <c r="A230" s="1">
        <v>13</v>
      </c>
      <c r="B230" t="s">
        <v>1551</v>
      </c>
      <c r="C230" t="s">
        <v>331</v>
      </c>
      <c r="D230" t="s">
        <v>5116</v>
      </c>
      <c r="E230" t="s">
        <v>5117</v>
      </c>
      <c r="F230" t="s">
        <v>5118</v>
      </c>
      <c r="G230" t="s">
        <v>5119</v>
      </c>
    </row>
    <row r="231" spans="1:7" x14ac:dyDescent="0.3">
      <c r="A231" s="1">
        <v>14</v>
      </c>
      <c r="B231" t="s">
        <v>1556</v>
      </c>
      <c r="C231" t="s">
        <v>5120</v>
      </c>
      <c r="D231" t="s">
        <v>5121</v>
      </c>
      <c r="E231" t="s">
        <v>5122</v>
      </c>
      <c r="F231" t="s">
        <v>5123</v>
      </c>
      <c r="G231" t="s">
        <v>5124</v>
      </c>
    </row>
    <row r="232" spans="1:7" x14ac:dyDescent="0.3">
      <c r="A232" s="1">
        <v>15</v>
      </c>
      <c r="B232" t="s">
        <v>1562</v>
      </c>
      <c r="C232" t="s">
        <v>5125</v>
      </c>
      <c r="D232" t="s">
        <v>5126</v>
      </c>
      <c r="E232" t="s">
        <v>5127</v>
      </c>
      <c r="F232" t="s">
        <v>5128</v>
      </c>
      <c r="G232" t="s">
        <v>5129</v>
      </c>
    </row>
    <row r="233" spans="1:7" x14ac:dyDescent="0.3">
      <c r="A233" s="1">
        <v>16</v>
      </c>
      <c r="B233" t="s">
        <v>1568</v>
      </c>
      <c r="C233" t="s">
        <v>5130</v>
      </c>
      <c r="D233" t="s">
        <v>5131</v>
      </c>
      <c r="E233" t="s">
        <v>5132</v>
      </c>
      <c r="F233" t="s">
        <v>5133</v>
      </c>
      <c r="G233" t="s">
        <v>5134</v>
      </c>
    </row>
    <row r="234" spans="1:7" x14ac:dyDescent="0.3">
      <c r="A234" s="1">
        <v>17</v>
      </c>
      <c r="B234" t="s">
        <v>1574</v>
      </c>
      <c r="C234" t="s">
        <v>5135</v>
      </c>
      <c r="D234" t="s">
        <v>5136</v>
      </c>
      <c r="E234" t="s">
        <v>5137</v>
      </c>
      <c r="F234" t="s">
        <v>5138</v>
      </c>
      <c r="G234" t="s">
        <v>5139</v>
      </c>
    </row>
    <row r="235" spans="1:7" x14ac:dyDescent="0.3">
      <c r="A235" s="1">
        <v>18</v>
      </c>
      <c r="B235" t="s">
        <v>1580</v>
      </c>
      <c r="C235" t="s">
        <v>5140</v>
      </c>
      <c r="D235" t="s">
        <v>5141</v>
      </c>
      <c r="E235" t="s">
        <v>5142</v>
      </c>
      <c r="F235" t="s">
        <v>5143</v>
      </c>
      <c r="G235" t="s">
        <v>5144</v>
      </c>
    </row>
    <row r="236" spans="1:7" x14ac:dyDescent="0.3">
      <c r="A236" s="1">
        <v>19</v>
      </c>
      <c r="B236" t="s">
        <v>1586</v>
      </c>
      <c r="C236" t="s">
        <v>331</v>
      </c>
      <c r="D236" t="s">
        <v>331</v>
      </c>
      <c r="E236" t="s">
        <v>331</v>
      </c>
      <c r="F236" t="s">
        <v>331</v>
      </c>
      <c r="G236" t="s">
        <v>331</v>
      </c>
    </row>
    <row r="237" spans="1:7" x14ac:dyDescent="0.3">
      <c r="A237" s="1">
        <v>20</v>
      </c>
      <c r="B237" t="s">
        <v>1590</v>
      </c>
      <c r="C237" t="s">
        <v>331</v>
      </c>
      <c r="D237" t="s">
        <v>331</v>
      </c>
      <c r="E237" t="s">
        <v>331</v>
      </c>
      <c r="F237" t="s">
        <v>331</v>
      </c>
      <c r="G237" t="s">
        <v>331</v>
      </c>
    </row>
    <row r="238" spans="1:7" x14ac:dyDescent="0.3">
      <c r="A238" s="1">
        <v>21</v>
      </c>
      <c r="B238" t="s">
        <v>1591</v>
      </c>
      <c r="C238" t="s">
        <v>331</v>
      </c>
      <c r="D238" t="s">
        <v>331</v>
      </c>
      <c r="E238" t="s">
        <v>331</v>
      </c>
      <c r="F238" t="s">
        <v>331</v>
      </c>
      <c r="G238" t="s">
        <v>331</v>
      </c>
    </row>
    <row r="239" spans="1:7" x14ac:dyDescent="0.3">
      <c r="A239" s="1">
        <v>22</v>
      </c>
      <c r="B239" t="s">
        <v>1592</v>
      </c>
      <c r="C239" t="s">
        <v>331</v>
      </c>
      <c r="D239" t="s">
        <v>331</v>
      </c>
      <c r="E239" t="s">
        <v>331</v>
      </c>
      <c r="F239" t="s">
        <v>331</v>
      </c>
      <c r="G239" t="s">
        <v>331</v>
      </c>
    </row>
    <row r="240" spans="1:7" x14ac:dyDescent="0.3">
      <c r="A240" s="1">
        <v>23</v>
      </c>
      <c r="B240" t="s">
        <v>1593</v>
      </c>
      <c r="C240" t="s">
        <v>331</v>
      </c>
      <c r="D240" t="s">
        <v>331</v>
      </c>
      <c r="E240" t="s">
        <v>331</v>
      </c>
      <c r="F240" t="s">
        <v>331</v>
      </c>
      <c r="G240" t="s">
        <v>331</v>
      </c>
    </row>
    <row r="241" spans="1:8" x14ac:dyDescent="0.3">
      <c r="A241" s="1">
        <v>24</v>
      </c>
      <c r="B241" t="s">
        <v>1594</v>
      </c>
      <c r="C241" t="s">
        <v>5145</v>
      </c>
      <c r="D241" t="s">
        <v>5146</v>
      </c>
      <c r="E241" t="s">
        <v>5147</v>
      </c>
      <c r="F241" t="s">
        <v>5148</v>
      </c>
      <c r="G241" t="s">
        <v>2375</v>
      </c>
    </row>
    <row r="242" spans="1:8" x14ac:dyDescent="0.3">
      <c r="A242" s="1">
        <v>25</v>
      </c>
      <c r="B242" t="s">
        <v>1600</v>
      </c>
      <c r="C242" t="s">
        <v>331</v>
      </c>
      <c r="D242" t="s">
        <v>331</v>
      </c>
      <c r="E242" t="s">
        <v>331</v>
      </c>
      <c r="F242" t="s">
        <v>331</v>
      </c>
      <c r="G242" t="s">
        <v>331</v>
      </c>
    </row>
    <row r="243" spans="1:8" x14ac:dyDescent="0.3">
      <c r="A243" s="1">
        <v>26</v>
      </c>
      <c r="B243" t="s">
        <v>1601</v>
      </c>
      <c r="C243" t="s">
        <v>331</v>
      </c>
      <c r="D243" t="s">
        <v>3933</v>
      </c>
      <c r="E243" t="s">
        <v>5149</v>
      </c>
      <c r="F243" t="s">
        <v>5150</v>
      </c>
      <c r="G243" t="s">
        <v>5151</v>
      </c>
    </row>
    <row r="244" spans="1:8" x14ac:dyDescent="0.3">
      <c r="A244" s="1">
        <v>27</v>
      </c>
      <c r="B244" t="s">
        <v>1605</v>
      </c>
      <c r="C244" t="s">
        <v>331</v>
      </c>
      <c r="D244" t="s">
        <v>331</v>
      </c>
      <c r="E244" t="s">
        <v>331</v>
      </c>
      <c r="F244" t="s">
        <v>331</v>
      </c>
      <c r="G244" t="s">
        <v>331</v>
      </c>
    </row>
    <row r="245" spans="1:8" x14ac:dyDescent="0.3">
      <c r="A245" s="1">
        <v>28</v>
      </c>
      <c r="B245" t="s">
        <v>1606</v>
      </c>
      <c r="C245" t="s">
        <v>331</v>
      </c>
      <c r="D245" t="s">
        <v>331</v>
      </c>
      <c r="E245" t="s">
        <v>331</v>
      </c>
      <c r="F245" t="s">
        <v>331</v>
      </c>
      <c r="G245" t="s">
        <v>331</v>
      </c>
    </row>
    <row r="246" spans="1:8" x14ac:dyDescent="0.3">
      <c r="A246" s="1">
        <v>29</v>
      </c>
      <c r="B246" t="s">
        <v>635</v>
      </c>
      <c r="C246" t="s">
        <v>535</v>
      </c>
      <c r="D246" t="s">
        <v>5152</v>
      </c>
      <c r="E246" t="s">
        <v>5153</v>
      </c>
      <c r="F246" t="s">
        <v>5154</v>
      </c>
      <c r="G246" t="s">
        <v>5025</v>
      </c>
    </row>
    <row r="247" spans="1:8" x14ac:dyDescent="0.3">
      <c r="A247" s="1">
        <v>30</v>
      </c>
      <c r="B247" t="s">
        <v>1612</v>
      </c>
      <c r="C247" t="s">
        <v>5155</v>
      </c>
      <c r="D247" t="s">
        <v>5156</v>
      </c>
      <c r="E247" t="s">
        <v>5157</v>
      </c>
      <c r="F247" t="s">
        <v>5158</v>
      </c>
      <c r="G247" t="s">
        <v>5159</v>
      </c>
    </row>
    <row r="248" spans="1:8" x14ac:dyDescent="0.3">
      <c r="A248" s="1">
        <v>31</v>
      </c>
      <c r="B248" t="s">
        <v>680</v>
      </c>
      <c r="C248" t="s">
        <v>5160</v>
      </c>
      <c r="D248" t="s">
        <v>2197</v>
      </c>
      <c r="E248" t="s">
        <v>5161</v>
      </c>
      <c r="F248" t="s">
        <v>5162</v>
      </c>
      <c r="G248" t="s">
        <v>5163</v>
      </c>
    </row>
    <row r="249" spans="1:8" x14ac:dyDescent="0.3">
      <c r="A249" s="1">
        <v>32</v>
      </c>
      <c r="B249" t="s">
        <v>666</v>
      </c>
      <c r="C249" t="s">
        <v>4042</v>
      </c>
      <c r="D249" t="s">
        <v>4042</v>
      </c>
      <c r="E249" t="s">
        <v>4042</v>
      </c>
      <c r="F249" t="s">
        <v>4042</v>
      </c>
      <c r="G249" t="s">
        <v>4042</v>
      </c>
    </row>
    <row r="250" spans="1:8" x14ac:dyDescent="0.3">
      <c r="A250" s="1">
        <v>33</v>
      </c>
      <c r="B250" t="s">
        <v>1627</v>
      </c>
      <c r="C250" t="s">
        <v>351</v>
      </c>
      <c r="D250" t="s">
        <v>5164</v>
      </c>
      <c r="E250" t="s">
        <v>1720</v>
      </c>
      <c r="F250" t="s">
        <v>5165</v>
      </c>
      <c r="G250" t="s">
        <v>5166</v>
      </c>
    </row>
    <row r="251" spans="1:8" x14ac:dyDescent="0.3">
      <c r="A251" s="1">
        <v>34</v>
      </c>
      <c r="B251" t="s">
        <v>687</v>
      </c>
      <c r="C251" t="s">
        <v>5167</v>
      </c>
      <c r="D251" t="s">
        <v>5168</v>
      </c>
      <c r="E251" t="s">
        <v>5169</v>
      </c>
      <c r="F251" t="s">
        <v>5170</v>
      </c>
      <c r="G251" t="s">
        <v>5171</v>
      </c>
    </row>
    <row r="252" spans="1:8" x14ac:dyDescent="0.3">
      <c r="A252" s="1">
        <v>35</v>
      </c>
      <c r="B252" t="s">
        <v>1636</v>
      </c>
      <c r="C252" t="s">
        <v>331</v>
      </c>
      <c r="D252" t="s">
        <v>5172</v>
      </c>
      <c r="E252" t="s">
        <v>5173</v>
      </c>
      <c r="F252" t="s">
        <v>4079</v>
      </c>
      <c r="G252" t="s">
        <v>5174</v>
      </c>
    </row>
    <row r="253" spans="1:8" x14ac:dyDescent="0.3">
      <c r="A253" s="1">
        <v>36</v>
      </c>
      <c r="B253" t="s">
        <v>1641</v>
      </c>
      <c r="C253" t="s">
        <v>331</v>
      </c>
      <c r="D253" t="s">
        <v>331</v>
      </c>
      <c r="E253" t="s">
        <v>331</v>
      </c>
      <c r="F253" t="s">
        <v>331</v>
      </c>
      <c r="G253" t="s">
        <v>5175</v>
      </c>
    </row>
    <row r="255" spans="1:8" x14ac:dyDescent="0.3">
      <c r="B255" s="1" t="s">
        <v>383</v>
      </c>
      <c r="C255" s="1" t="s">
        <v>319</v>
      </c>
      <c r="D255" s="1" t="s">
        <v>320</v>
      </c>
      <c r="E255" s="1" t="s">
        <v>321</v>
      </c>
      <c r="F255" s="1" t="s">
        <v>322</v>
      </c>
      <c r="G255" s="1" t="s">
        <v>323</v>
      </c>
      <c r="H255" s="1" t="s">
        <v>324</v>
      </c>
    </row>
    <row r="256" spans="1:8" x14ac:dyDescent="0.3">
      <c r="A256" s="1">
        <v>0</v>
      </c>
      <c r="B256" t="s">
        <v>1643</v>
      </c>
      <c r="C256" t="s">
        <v>5176</v>
      </c>
      <c r="D256" t="s">
        <v>5177</v>
      </c>
      <c r="E256" t="s">
        <v>5178</v>
      </c>
      <c r="F256" t="s">
        <v>5179</v>
      </c>
      <c r="G256" t="s">
        <v>5180</v>
      </c>
    </row>
    <row r="257" spans="1:7" x14ac:dyDescent="0.3">
      <c r="A257" s="1">
        <v>1</v>
      </c>
      <c r="B257" t="s">
        <v>1649</v>
      </c>
      <c r="C257" t="s">
        <v>5181</v>
      </c>
      <c r="D257" t="s">
        <v>5182</v>
      </c>
      <c r="E257" t="s">
        <v>5183</v>
      </c>
      <c r="F257" t="s">
        <v>5184</v>
      </c>
      <c r="G257" t="s">
        <v>5185</v>
      </c>
    </row>
    <row r="258" spans="1:7" x14ac:dyDescent="0.3">
      <c r="A258" s="1">
        <v>2</v>
      </c>
      <c r="B258" t="s">
        <v>1654</v>
      </c>
      <c r="C258" t="s">
        <v>5186</v>
      </c>
      <c r="D258" t="s">
        <v>5187</v>
      </c>
      <c r="E258" t="s">
        <v>5188</v>
      </c>
      <c r="F258" t="s">
        <v>5189</v>
      </c>
      <c r="G258" t="s">
        <v>5190</v>
      </c>
    </row>
    <row r="259" spans="1:7" x14ac:dyDescent="0.3">
      <c r="A259" s="1">
        <v>3</v>
      </c>
      <c r="B259" t="s">
        <v>1660</v>
      </c>
      <c r="C259" t="s">
        <v>331</v>
      </c>
      <c r="D259" t="s">
        <v>331</v>
      </c>
      <c r="E259" t="s">
        <v>331</v>
      </c>
      <c r="F259" t="s">
        <v>331</v>
      </c>
      <c r="G259" t="s">
        <v>331</v>
      </c>
    </row>
    <row r="260" spans="1:7" x14ac:dyDescent="0.3">
      <c r="A260" s="1">
        <v>4</v>
      </c>
      <c r="B260" t="s">
        <v>1661</v>
      </c>
      <c r="C260" t="s">
        <v>331</v>
      </c>
      <c r="D260" t="s">
        <v>5191</v>
      </c>
      <c r="E260" t="s">
        <v>5192</v>
      </c>
      <c r="F260" t="s">
        <v>5193</v>
      </c>
      <c r="G260" t="s">
        <v>5194</v>
      </c>
    </row>
    <row r="261" spans="1:7" x14ac:dyDescent="0.3">
      <c r="A261" s="1">
        <v>5</v>
      </c>
      <c r="B261" t="s">
        <v>1665</v>
      </c>
      <c r="C261" t="s">
        <v>5195</v>
      </c>
      <c r="D261" t="s">
        <v>5130</v>
      </c>
      <c r="E261" t="s">
        <v>4818</v>
      </c>
      <c r="F261" t="s">
        <v>5196</v>
      </c>
      <c r="G261" t="s">
        <v>5197</v>
      </c>
    </row>
    <row r="262" spans="1:7" x14ac:dyDescent="0.3">
      <c r="A262" s="1">
        <v>6</v>
      </c>
      <c r="B262" t="s">
        <v>698</v>
      </c>
      <c r="C262" t="s">
        <v>5198</v>
      </c>
      <c r="D262" t="s">
        <v>5199</v>
      </c>
      <c r="E262" t="s">
        <v>5200</v>
      </c>
      <c r="F262" t="s">
        <v>2149</v>
      </c>
      <c r="G262" t="s">
        <v>1299</v>
      </c>
    </row>
    <row r="263" spans="1:7" x14ac:dyDescent="0.3">
      <c r="A263" s="1">
        <v>7</v>
      </c>
      <c r="B263" t="s">
        <v>700</v>
      </c>
      <c r="C263" t="s">
        <v>331</v>
      </c>
      <c r="D263" t="s">
        <v>4034</v>
      </c>
      <c r="E263" t="s">
        <v>3657</v>
      </c>
      <c r="F263" t="s">
        <v>5201</v>
      </c>
      <c r="G263" t="s">
        <v>5202</v>
      </c>
    </row>
    <row r="264" spans="1:7" x14ac:dyDescent="0.3">
      <c r="A264" s="1">
        <v>8</v>
      </c>
      <c r="B264" t="s">
        <v>699</v>
      </c>
      <c r="C264" t="s">
        <v>5198</v>
      </c>
      <c r="D264" t="s">
        <v>5203</v>
      </c>
      <c r="E264" t="s">
        <v>5204</v>
      </c>
      <c r="F264" t="s">
        <v>5205</v>
      </c>
      <c r="G264" t="s">
        <v>5206</v>
      </c>
    </row>
    <row r="265" spans="1:7" x14ac:dyDescent="0.3">
      <c r="A265" s="1">
        <v>9</v>
      </c>
      <c r="B265" t="s">
        <v>726</v>
      </c>
      <c r="C265" t="s">
        <v>5207</v>
      </c>
      <c r="D265" t="s">
        <v>5208</v>
      </c>
      <c r="E265" t="s">
        <v>5209</v>
      </c>
      <c r="F265" t="s">
        <v>5210</v>
      </c>
      <c r="G265" t="s">
        <v>5211</v>
      </c>
    </row>
    <row r="266" spans="1:7" x14ac:dyDescent="0.3">
      <c r="A266" s="1">
        <v>10</v>
      </c>
      <c r="B266" t="s">
        <v>1689</v>
      </c>
      <c r="C266" t="s">
        <v>5207</v>
      </c>
      <c r="D266" t="s">
        <v>5208</v>
      </c>
      <c r="E266" t="s">
        <v>5209</v>
      </c>
      <c r="F266" t="s">
        <v>5210</v>
      </c>
      <c r="G266" t="s">
        <v>5211</v>
      </c>
    </row>
    <row r="267" spans="1:7" x14ac:dyDescent="0.3">
      <c r="A267" s="1">
        <v>11</v>
      </c>
      <c r="B267" t="s">
        <v>735</v>
      </c>
      <c r="C267" t="s">
        <v>331</v>
      </c>
      <c r="D267" t="s">
        <v>331</v>
      </c>
      <c r="E267" t="s">
        <v>331</v>
      </c>
      <c r="F267" t="s">
        <v>331</v>
      </c>
      <c r="G267" t="s">
        <v>331</v>
      </c>
    </row>
    <row r="268" spans="1:7" x14ac:dyDescent="0.3">
      <c r="A268" s="1">
        <v>12</v>
      </c>
      <c r="B268" t="s">
        <v>1690</v>
      </c>
      <c r="C268" t="s">
        <v>331</v>
      </c>
      <c r="D268" t="s">
        <v>5212</v>
      </c>
      <c r="E268" t="s">
        <v>5213</v>
      </c>
      <c r="F268" t="s">
        <v>5214</v>
      </c>
      <c r="G268" t="s">
        <v>5215</v>
      </c>
    </row>
    <row r="269" spans="1:7" x14ac:dyDescent="0.3">
      <c r="A269" s="1">
        <v>13</v>
      </c>
      <c r="B269" t="s">
        <v>1694</v>
      </c>
      <c r="C269" t="s">
        <v>5216</v>
      </c>
      <c r="D269" t="s">
        <v>1552</v>
      </c>
      <c r="E269" t="s">
        <v>5217</v>
      </c>
      <c r="F269" t="s">
        <v>5218</v>
      </c>
      <c r="G269" t="s">
        <v>5219</v>
      </c>
    </row>
    <row r="270" spans="1:7" x14ac:dyDescent="0.3">
      <c r="A270" s="1">
        <v>14</v>
      </c>
      <c r="B270" t="s">
        <v>750</v>
      </c>
      <c r="C270" t="s">
        <v>784</v>
      </c>
      <c r="D270" t="s">
        <v>5209</v>
      </c>
      <c r="E270" t="s">
        <v>5220</v>
      </c>
      <c r="F270" t="s">
        <v>5221</v>
      </c>
      <c r="G270" t="s">
        <v>5222</v>
      </c>
    </row>
    <row r="271" spans="1:7" x14ac:dyDescent="0.3">
      <c r="A271" s="1">
        <v>15</v>
      </c>
      <c r="B271" t="s">
        <v>756</v>
      </c>
      <c r="C271" t="s">
        <v>784</v>
      </c>
      <c r="D271" t="s">
        <v>5209</v>
      </c>
      <c r="E271" t="s">
        <v>5220</v>
      </c>
      <c r="F271" t="s">
        <v>5221</v>
      </c>
      <c r="G271" t="s">
        <v>5222</v>
      </c>
    </row>
    <row r="272" spans="1:7" x14ac:dyDescent="0.3">
      <c r="A272" s="1">
        <v>16</v>
      </c>
      <c r="B272" t="s">
        <v>761</v>
      </c>
      <c r="C272" t="s">
        <v>5223</v>
      </c>
      <c r="D272" t="s">
        <v>5224</v>
      </c>
      <c r="E272" t="s">
        <v>5225</v>
      </c>
      <c r="F272" t="s">
        <v>5226</v>
      </c>
      <c r="G272" t="s">
        <v>5227</v>
      </c>
    </row>
    <row r="273" spans="1:7" x14ac:dyDescent="0.3">
      <c r="A273" s="1">
        <v>17</v>
      </c>
      <c r="B273" t="s">
        <v>774</v>
      </c>
      <c r="C273" t="s">
        <v>331</v>
      </c>
      <c r="D273" t="s">
        <v>331</v>
      </c>
      <c r="E273" t="s">
        <v>5228</v>
      </c>
      <c r="F273" t="s">
        <v>5228</v>
      </c>
      <c r="G273" t="s">
        <v>5229</v>
      </c>
    </row>
    <row r="274" spans="1:7" x14ac:dyDescent="0.3">
      <c r="A274" s="1">
        <v>18</v>
      </c>
      <c r="B274" t="s">
        <v>775</v>
      </c>
      <c r="C274" t="s">
        <v>331</v>
      </c>
      <c r="D274" t="s">
        <v>331</v>
      </c>
      <c r="E274" t="s">
        <v>331</v>
      </c>
      <c r="F274" t="s">
        <v>331</v>
      </c>
      <c r="G274" t="s">
        <v>331</v>
      </c>
    </row>
    <row r="275" spans="1:7" x14ac:dyDescent="0.3">
      <c r="A275" s="1">
        <v>19</v>
      </c>
      <c r="B275" t="s">
        <v>776</v>
      </c>
      <c r="C275" t="s">
        <v>331</v>
      </c>
      <c r="D275" t="s">
        <v>331</v>
      </c>
      <c r="E275" t="s">
        <v>5228</v>
      </c>
      <c r="F275" t="s">
        <v>5228</v>
      </c>
      <c r="G275" t="s">
        <v>5229</v>
      </c>
    </row>
    <row r="276" spans="1:7" x14ac:dyDescent="0.3">
      <c r="A276" s="1">
        <v>20</v>
      </c>
      <c r="B276" t="s">
        <v>777</v>
      </c>
      <c r="C276" t="s">
        <v>5230</v>
      </c>
      <c r="D276" t="s">
        <v>5231</v>
      </c>
      <c r="E276" t="s">
        <v>5232</v>
      </c>
      <c r="F276" t="s">
        <v>5233</v>
      </c>
      <c r="G276" t="s">
        <v>5234</v>
      </c>
    </row>
    <row r="277" spans="1:7" x14ac:dyDescent="0.3">
      <c r="A277" s="1">
        <v>21</v>
      </c>
      <c r="B277" t="s">
        <v>783</v>
      </c>
      <c r="C277" t="s">
        <v>5235</v>
      </c>
      <c r="D277" t="s">
        <v>5236</v>
      </c>
      <c r="E277" t="s">
        <v>5237</v>
      </c>
      <c r="F277" t="s">
        <v>5238</v>
      </c>
      <c r="G277" t="s">
        <v>5239</v>
      </c>
    </row>
    <row r="278" spans="1:7" x14ac:dyDescent="0.3">
      <c r="A278" s="1">
        <v>22</v>
      </c>
      <c r="B278" t="s">
        <v>1723</v>
      </c>
      <c r="C278" t="s">
        <v>331</v>
      </c>
      <c r="D278" t="s">
        <v>331</v>
      </c>
      <c r="E278" t="s">
        <v>5240</v>
      </c>
      <c r="F278" t="s">
        <v>5241</v>
      </c>
      <c r="G278" t="s">
        <v>5242</v>
      </c>
    </row>
    <row r="279" spans="1:7" x14ac:dyDescent="0.3">
      <c r="A279" s="1">
        <v>23</v>
      </c>
      <c r="B279" t="s">
        <v>789</v>
      </c>
      <c r="C279" t="s">
        <v>5243</v>
      </c>
      <c r="D279" t="s">
        <v>5244</v>
      </c>
      <c r="E279" t="s">
        <v>5245</v>
      </c>
      <c r="F279" t="s">
        <v>5246</v>
      </c>
      <c r="G279" t="s">
        <v>5247</v>
      </c>
    </row>
    <row r="280" spans="1:7" x14ac:dyDescent="0.3">
      <c r="A280" s="1">
        <v>24</v>
      </c>
      <c r="B280" t="s">
        <v>795</v>
      </c>
      <c r="C280" t="s">
        <v>331</v>
      </c>
      <c r="D280" t="s">
        <v>331</v>
      </c>
      <c r="E280" t="s">
        <v>331</v>
      </c>
      <c r="F280" t="s">
        <v>331</v>
      </c>
      <c r="G280" t="s">
        <v>331</v>
      </c>
    </row>
    <row r="281" spans="1:7" x14ac:dyDescent="0.3">
      <c r="A281" s="1">
        <v>25</v>
      </c>
      <c r="B281" t="s">
        <v>796</v>
      </c>
      <c r="C281" t="s">
        <v>331</v>
      </c>
      <c r="D281" t="s">
        <v>331</v>
      </c>
      <c r="E281" t="s">
        <v>331</v>
      </c>
      <c r="F281" t="s">
        <v>331</v>
      </c>
      <c r="G281" t="s">
        <v>331</v>
      </c>
    </row>
    <row r="282" spans="1:7" x14ac:dyDescent="0.3">
      <c r="A282" s="1">
        <v>26</v>
      </c>
      <c r="B282" t="s">
        <v>802</v>
      </c>
      <c r="C282" t="s">
        <v>331</v>
      </c>
      <c r="D282" t="s">
        <v>331</v>
      </c>
      <c r="E282" t="s">
        <v>331</v>
      </c>
      <c r="F282" t="s">
        <v>5248</v>
      </c>
      <c r="G282" t="s">
        <v>5249</v>
      </c>
    </row>
    <row r="283" spans="1:7" x14ac:dyDescent="0.3">
      <c r="A283" s="1">
        <v>27</v>
      </c>
      <c r="B283" t="s">
        <v>803</v>
      </c>
      <c r="C283" t="s">
        <v>331</v>
      </c>
      <c r="D283" t="s">
        <v>331</v>
      </c>
      <c r="E283" t="s">
        <v>331</v>
      </c>
      <c r="F283" t="s">
        <v>331</v>
      </c>
      <c r="G283" t="s">
        <v>331</v>
      </c>
    </row>
    <row r="284" spans="1:7" x14ac:dyDescent="0.3">
      <c r="A284" s="1">
        <v>28</v>
      </c>
      <c r="B284" t="s">
        <v>1736</v>
      </c>
      <c r="C284" t="s">
        <v>2110</v>
      </c>
      <c r="D284" t="s">
        <v>5250</v>
      </c>
      <c r="E284" t="s">
        <v>5251</v>
      </c>
      <c r="F284" t="s">
        <v>331</v>
      </c>
      <c r="G284" t="s">
        <v>5252</v>
      </c>
    </row>
    <row r="285" spans="1:7" x14ac:dyDescent="0.3">
      <c r="A285" s="1">
        <v>29</v>
      </c>
      <c r="B285" t="s">
        <v>804</v>
      </c>
      <c r="C285" t="s">
        <v>331</v>
      </c>
      <c r="D285" t="s">
        <v>331</v>
      </c>
      <c r="E285" t="s">
        <v>331</v>
      </c>
      <c r="F285" t="s">
        <v>331</v>
      </c>
      <c r="G285" t="s">
        <v>331</v>
      </c>
    </row>
    <row r="286" spans="1:7" x14ac:dyDescent="0.3">
      <c r="A286" s="1">
        <v>30</v>
      </c>
      <c r="B286" t="s">
        <v>808</v>
      </c>
      <c r="C286" t="s">
        <v>5253</v>
      </c>
      <c r="D286" t="s">
        <v>5254</v>
      </c>
      <c r="E286" t="s">
        <v>5255</v>
      </c>
      <c r="F286" t="s">
        <v>5256</v>
      </c>
      <c r="G286" t="s">
        <v>5257</v>
      </c>
    </row>
    <row r="287" spans="1:7" x14ac:dyDescent="0.3">
      <c r="A287" s="1">
        <v>31</v>
      </c>
      <c r="B287" t="s">
        <v>814</v>
      </c>
      <c r="C287" t="s">
        <v>5230</v>
      </c>
      <c r="D287" t="s">
        <v>5231</v>
      </c>
      <c r="E287" t="s">
        <v>5258</v>
      </c>
      <c r="F287" t="s">
        <v>5259</v>
      </c>
      <c r="G287" t="s">
        <v>5260</v>
      </c>
    </row>
    <row r="288" spans="1:7" x14ac:dyDescent="0.3">
      <c r="A288" s="1">
        <v>32</v>
      </c>
      <c r="B288" t="s">
        <v>815</v>
      </c>
      <c r="C288" t="s">
        <v>5253</v>
      </c>
      <c r="D288" t="s">
        <v>5254</v>
      </c>
      <c r="E288" t="s">
        <v>5261</v>
      </c>
      <c r="F288" t="s">
        <v>2941</v>
      </c>
      <c r="G288" t="s">
        <v>4733</v>
      </c>
    </row>
    <row r="289" spans="1:8" x14ac:dyDescent="0.3">
      <c r="A289" s="1">
        <v>33</v>
      </c>
      <c r="B289" t="s">
        <v>1761</v>
      </c>
      <c r="C289" t="s">
        <v>331</v>
      </c>
      <c r="D289" t="s">
        <v>331</v>
      </c>
      <c r="E289" t="s">
        <v>331</v>
      </c>
      <c r="F289" t="s">
        <v>331</v>
      </c>
      <c r="G289" t="s">
        <v>5262</v>
      </c>
    </row>
    <row r="290" spans="1:8" x14ac:dyDescent="0.3">
      <c r="A290" s="1">
        <v>34</v>
      </c>
      <c r="B290" t="s">
        <v>816</v>
      </c>
      <c r="C290" t="s">
        <v>5263</v>
      </c>
      <c r="D290" t="s">
        <v>5264</v>
      </c>
      <c r="E290" t="s">
        <v>5265</v>
      </c>
      <c r="F290" t="s">
        <v>5266</v>
      </c>
      <c r="G290" t="s">
        <v>5267</v>
      </c>
    </row>
    <row r="291" spans="1:8" x14ac:dyDescent="0.3">
      <c r="A291" s="1">
        <v>35</v>
      </c>
      <c r="B291" t="s">
        <v>817</v>
      </c>
      <c r="C291" t="s">
        <v>5268</v>
      </c>
      <c r="D291" t="s">
        <v>5269</v>
      </c>
      <c r="E291" t="s">
        <v>5270</v>
      </c>
      <c r="F291" t="s">
        <v>5271</v>
      </c>
      <c r="G291" t="s">
        <v>5272</v>
      </c>
    </row>
    <row r="292" spans="1:8" x14ac:dyDescent="0.3">
      <c r="A292" s="1">
        <v>36</v>
      </c>
      <c r="B292" t="s">
        <v>818</v>
      </c>
      <c r="C292" t="s">
        <v>5167</v>
      </c>
      <c r="D292" t="s">
        <v>5168</v>
      </c>
      <c r="E292" t="s">
        <v>5169</v>
      </c>
      <c r="F292" t="s">
        <v>5170</v>
      </c>
      <c r="G292" t="s">
        <v>5171</v>
      </c>
    </row>
    <row r="294" spans="1:8" x14ac:dyDescent="0.3">
      <c r="B294" s="1" t="s">
        <v>383</v>
      </c>
      <c r="C294" s="1" t="s">
        <v>319</v>
      </c>
      <c r="D294" s="1" t="s">
        <v>320</v>
      </c>
      <c r="E294" s="1" t="s">
        <v>321</v>
      </c>
      <c r="F294" s="1" t="s">
        <v>322</v>
      </c>
      <c r="G294" s="1" t="s">
        <v>323</v>
      </c>
      <c r="H294" s="1" t="s">
        <v>324</v>
      </c>
    </row>
    <row r="295" spans="1:8" x14ac:dyDescent="0.3">
      <c r="A295" s="1">
        <v>0</v>
      </c>
      <c r="B295" t="s">
        <v>880</v>
      </c>
      <c r="C295" t="s">
        <v>5273</v>
      </c>
      <c r="D295" t="s">
        <v>5274</v>
      </c>
      <c r="E295" t="s">
        <v>5275</v>
      </c>
      <c r="F295" t="s">
        <v>5276</v>
      </c>
      <c r="G295" t="s">
        <v>4848</v>
      </c>
    </row>
    <row r="296" spans="1:8" x14ac:dyDescent="0.3">
      <c r="A296" s="1">
        <v>1</v>
      </c>
      <c r="B296" t="s">
        <v>886</v>
      </c>
      <c r="C296" t="s">
        <v>5273</v>
      </c>
      <c r="D296" t="s">
        <v>5274</v>
      </c>
      <c r="E296" t="s">
        <v>5275</v>
      </c>
      <c r="F296" t="s">
        <v>5276</v>
      </c>
      <c r="G296" t="s">
        <v>4848</v>
      </c>
    </row>
    <row r="297" spans="1:8" x14ac:dyDescent="0.3">
      <c r="A297" s="1">
        <v>2</v>
      </c>
      <c r="B297" t="s">
        <v>892</v>
      </c>
      <c r="C297" t="s">
        <v>331</v>
      </c>
      <c r="D297" t="s">
        <v>331</v>
      </c>
      <c r="E297" t="s">
        <v>331</v>
      </c>
      <c r="F297" t="s">
        <v>331</v>
      </c>
      <c r="G297" t="s">
        <v>331</v>
      </c>
    </row>
    <row r="298" spans="1:8" x14ac:dyDescent="0.3">
      <c r="A298" s="1">
        <v>3</v>
      </c>
      <c r="B298" t="s">
        <v>909</v>
      </c>
      <c r="C298" t="s">
        <v>331</v>
      </c>
      <c r="D298" t="s">
        <v>331</v>
      </c>
      <c r="E298" t="s">
        <v>331</v>
      </c>
      <c r="F298" t="s">
        <v>331</v>
      </c>
      <c r="G298" t="s">
        <v>331</v>
      </c>
    </row>
    <row r="299" spans="1:8" x14ac:dyDescent="0.3">
      <c r="A299" s="1">
        <v>4</v>
      </c>
      <c r="B299" t="s">
        <v>913</v>
      </c>
      <c r="C299" t="s">
        <v>331</v>
      </c>
      <c r="D299" t="s">
        <v>331</v>
      </c>
      <c r="E299" t="s">
        <v>331</v>
      </c>
      <c r="F299" t="s">
        <v>331</v>
      </c>
      <c r="G299" t="s">
        <v>331</v>
      </c>
    </row>
    <row r="300" spans="1:8" x14ac:dyDescent="0.3">
      <c r="A300" s="1">
        <v>5</v>
      </c>
      <c r="B300" t="s">
        <v>916</v>
      </c>
      <c r="C300" t="s">
        <v>5031</v>
      </c>
      <c r="D300" t="s">
        <v>5277</v>
      </c>
      <c r="E300" t="s">
        <v>5278</v>
      </c>
      <c r="F300" t="s">
        <v>5279</v>
      </c>
      <c r="G300" t="s">
        <v>5280</v>
      </c>
    </row>
    <row r="301" spans="1:8" x14ac:dyDescent="0.3">
      <c r="A301" s="1">
        <v>6</v>
      </c>
      <c r="B301" t="s">
        <v>917</v>
      </c>
      <c r="C301" t="s">
        <v>5281</v>
      </c>
      <c r="D301" t="s">
        <v>5282</v>
      </c>
      <c r="E301" t="s">
        <v>5283</v>
      </c>
      <c r="F301" t="s">
        <v>5284</v>
      </c>
      <c r="G301" t="s">
        <v>5285</v>
      </c>
    </row>
    <row r="302" spans="1:8" x14ac:dyDescent="0.3">
      <c r="A302" s="1">
        <v>7</v>
      </c>
      <c r="B302" t="s">
        <v>918</v>
      </c>
      <c r="C302" t="s">
        <v>5286</v>
      </c>
      <c r="D302" t="s">
        <v>549</v>
      </c>
      <c r="E302" t="s">
        <v>5287</v>
      </c>
      <c r="F302" t="s">
        <v>4051</v>
      </c>
      <c r="G302" t="s">
        <v>5288</v>
      </c>
    </row>
    <row r="303" spans="1:8" x14ac:dyDescent="0.3">
      <c r="A303" s="1">
        <v>8</v>
      </c>
      <c r="B303" t="s">
        <v>1791</v>
      </c>
      <c r="C303" t="s">
        <v>5289</v>
      </c>
      <c r="D303" t="s">
        <v>5290</v>
      </c>
      <c r="E303" t="s">
        <v>5291</v>
      </c>
      <c r="F303" t="s">
        <v>5292</v>
      </c>
      <c r="G303" t="s">
        <v>5293</v>
      </c>
    </row>
    <row r="304" spans="1:8" x14ac:dyDescent="0.3">
      <c r="A304" s="1">
        <v>9</v>
      </c>
      <c r="B304" t="s">
        <v>1797</v>
      </c>
      <c r="C304" t="s">
        <v>331</v>
      </c>
      <c r="D304" t="s">
        <v>5294</v>
      </c>
      <c r="E304" t="s">
        <v>331</v>
      </c>
      <c r="F304" t="s">
        <v>331</v>
      </c>
      <c r="G304" t="s">
        <v>2077</v>
      </c>
    </row>
    <row r="305" spans="1:8" x14ac:dyDescent="0.3">
      <c r="A305" s="1">
        <v>10</v>
      </c>
      <c r="B305" t="s">
        <v>919</v>
      </c>
      <c r="C305" t="s">
        <v>5295</v>
      </c>
      <c r="D305" t="s">
        <v>331</v>
      </c>
      <c r="E305" t="s">
        <v>331</v>
      </c>
      <c r="F305" t="s">
        <v>331</v>
      </c>
      <c r="G305" t="s">
        <v>331</v>
      </c>
    </row>
    <row r="306" spans="1:8" x14ac:dyDescent="0.3">
      <c r="A306" s="1">
        <v>11</v>
      </c>
      <c r="B306" t="s">
        <v>920</v>
      </c>
      <c r="C306" t="s">
        <v>331</v>
      </c>
      <c r="D306" t="s">
        <v>331</v>
      </c>
      <c r="E306" t="s">
        <v>331</v>
      </c>
      <c r="F306" t="s">
        <v>331</v>
      </c>
      <c r="G306" t="s">
        <v>331</v>
      </c>
    </row>
    <row r="307" spans="1:8" x14ac:dyDescent="0.3">
      <c r="A307" s="1">
        <v>12</v>
      </c>
      <c r="B307" t="s">
        <v>922</v>
      </c>
      <c r="C307" t="s">
        <v>5296</v>
      </c>
      <c r="D307" t="s">
        <v>5297</v>
      </c>
      <c r="E307" t="s">
        <v>5298</v>
      </c>
      <c r="F307" t="s">
        <v>5299</v>
      </c>
      <c r="G307" t="s">
        <v>5300</v>
      </c>
    </row>
    <row r="308" spans="1:8" x14ac:dyDescent="0.3">
      <c r="A308" s="1">
        <v>13</v>
      </c>
      <c r="B308" t="s">
        <v>928</v>
      </c>
      <c r="C308" t="s">
        <v>331</v>
      </c>
      <c r="D308" t="s">
        <v>5301</v>
      </c>
      <c r="E308" t="s">
        <v>5302</v>
      </c>
      <c r="F308" t="s">
        <v>5303</v>
      </c>
      <c r="G308" t="s">
        <v>5304</v>
      </c>
    </row>
    <row r="309" spans="1:8" x14ac:dyDescent="0.3">
      <c r="A309" s="1">
        <v>14</v>
      </c>
      <c r="B309" t="s">
        <v>1815</v>
      </c>
      <c r="C309" t="s">
        <v>5305</v>
      </c>
      <c r="D309" t="s">
        <v>5306</v>
      </c>
      <c r="E309" t="s">
        <v>5307</v>
      </c>
      <c r="F309" t="s">
        <v>5308</v>
      </c>
      <c r="G309" t="s">
        <v>5309</v>
      </c>
    </row>
    <row r="311" spans="1:8" x14ac:dyDescent="0.3">
      <c r="B311" s="1" t="s">
        <v>383</v>
      </c>
      <c r="C311" s="1" t="s">
        <v>319</v>
      </c>
      <c r="D311" s="1" t="s">
        <v>320</v>
      </c>
      <c r="E311" s="1" t="s">
        <v>321</v>
      </c>
      <c r="F311" s="1" t="s">
        <v>322</v>
      </c>
      <c r="G311" s="1" t="s">
        <v>323</v>
      </c>
      <c r="H311" s="1" t="s">
        <v>324</v>
      </c>
    </row>
    <row r="312" spans="1:8" x14ac:dyDescent="0.3">
      <c r="A312" s="1">
        <v>0</v>
      </c>
      <c r="B312" t="s">
        <v>939</v>
      </c>
      <c r="C312" t="s">
        <v>3628</v>
      </c>
      <c r="D312" t="s">
        <v>972</v>
      </c>
      <c r="E312" t="s">
        <v>5310</v>
      </c>
      <c r="F312" t="s">
        <v>2112</v>
      </c>
      <c r="G312" t="s">
        <v>5311</v>
      </c>
    </row>
    <row r="313" spans="1:8" x14ac:dyDescent="0.3">
      <c r="A313" s="1">
        <v>1</v>
      </c>
      <c r="B313" t="s">
        <v>945</v>
      </c>
      <c r="C313" t="s">
        <v>3628</v>
      </c>
      <c r="D313" t="s">
        <v>972</v>
      </c>
      <c r="E313" t="s">
        <v>5310</v>
      </c>
      <c r="F313" t="s">
        <v>2112</v>
      </c>
      <c r="G313" t="s">
        <v>5311</v>
      </c>
    </row>
    <row r="314" spans="1:8" x14ac:dyDescent="0.3">
      <c r="A314" s="1">
        <v>2</v>
      </c>
      <c r="B314" t="s">
        <v>500</v>
      </c>
      <c r="C314" t="s">
        <v>331</v>
      </c>
      <c r="D314" t="s">
        <v>331</v>
      </c>
      <c r="E314" t="s">
        <v>331</v>
      </c>
      <c r="F314" t="s">
        <v>331</v>
      </c>
      <c r="G314" t="s">
        <v>331</v>
      </c>
    </row>
    <row r="315" spans="1:8" x14ac:dyDescent="0.3">
      <c r="A315" s="1">
        <v>3</v>
      </c>
      <c r="B315" t="s">
        <v>1836</v>
      </c>
      <c r="C315" t="s">
        <v>331</v>
      </c>
      <c r="D315" t="s">
        <v>5312</v>
      </c>
      <c r="E315" t="s">
        <v>5313</v>
      </c>
      <c r="F315" t="s">
        <v>5314</v>
      </c>
      <c r="G315" t="s">
        <v>5315</v>
      </c>
    </row>
    <row r="316" spans="1:8" x14ac:dyDescent="0.3">
      <c r="A316" s="1">
        <v>4</v>
      </c>
      <c r="B316" t="s">
        <v>1841</v>
      </c>
      <c r="C316" t="s">
        <v>5316</v>
      </c>
      <c r="D316" t="s">
        <v>5317</v>
      </c>
      <c r="E316" t="s">
        <v>331</v>
      </c>
      <c r="F316" t="s">
        <v>5318</v>
      </c>
      <c r="G316" t="s">
        <v>331</v>
      </c>
    </row>
    <row r="317" spans="1:8" x14ac:dyDescent="0.3">
      <c r="A317" s="1">
        <v>5</v>
      </c>
      <c r="B317" t="s">
        <v>1842</v>
      </c>
      <c r="C317" t="s">
        <v>5319</v>
      </c>
      <c r="D317" t="s">
        <v>5320</v>
      </c>
      <c r="E317" t="s">
        <v>5321</v>
      </c>
      <c r="F317" t="s">
        <v>5322</v>
      </c>
      <c r="G317" t="s">
        <v>5323</v>
      </c>
    </row>
    <row r="318" spans="1:8" x14ac:dyDescent="0.3">
      <c r="A318" s="1">
        <v>6</v>
      </c>
      <c r="B318" t="s">
        <v>946</v>
      </c>
      <c r="C318" t="s">
        <v>5324</v>
      </c>
      <c r="D318" t="s">
        <v>5325</v>
      </c>
      <c r="E318" t="s">
        <v>5326</v>
      </c>
      <c r="F318" t="s">
        <v>5327</v>
      </c>
      <c r="G318" t="s">
        <v>5328</v>
      </c>
    </row>
    <row r="319" spans="1:8" x14ac:dyDescent="0.3">
      <c r="A319" s="1">
        <v>7</v>
      </c>
      <c r="B319" t="s">
        <v>952</v>
      </c>
      <c r="C319" t="s">
        <v>331</v>
      </c>
      <c r="D319" t="s">
        <v>331</v>
      </c>
      <c r="E319" t="s">
        <v>331</v>
      </c>
      <c r="F319" t="s">
        <v>5329</v>
      </c>
      <c r="G319" t="s">
        <v>5330</v>
      </c>
    </row>
    <row r="320" spans="1:8" x14ac:dyDescent="0.3">
      <c r="A320" s="1">
        <v>8</v>
      </c>
      <c r="B320" t="s">
        <v>956</v>
      </c>
      <c r="C320" t="s">
        <v>5324</v>
      </c>
      <c r="D320" t="s">
        <v>5325</v>
      </c>
      <c r="E320" t="s">
        <v>5326</v>
      </c>
      <c r="F320" t="s">
        <v>5331</v>
      </c>
      <c r="G320" t="s">
        <v>5332</v>
      </c>
    </row>
    <row r="321" spans="1:7" x14ac:dyDescent="0.3">
      <c r="A321" s="1">
        <v>9</v>
      </c>
      <c r="B321" t="s">
        <v>960</v>
      </c>
      <c r="C321" t="s">
        <v>5324</v>
      </c>
      <c r="D321" t="s">
        <v>5325</v>
      </c>
      <c r="E321" t="s">
        <v>5326</v>
      </c>
      <c r="F321" t="s">
        <v>5331</v>
      </c>
      <c r="G321" t="s">
        <v>5332</v>
      </c>
    </row>
    <row r="322" spans="1:7" x14ac:dyDescent="0.3">
      <c r="A322" s="1">
        <v>10</v>
      </c>
      <c r="B322" t="s">
        <v>962</v>
      </c>
      <c r="C322" t="s">
        <v>5333</v>
      </c>
      <c r="D322" t="s">
        <v>5334</v>
      </c>
      <c r="E322" t="s">
        <v>5165</v>
      </c>
      <c r="F322" t="s">
        <v>5335</v>
      </c>
      <c r="G322" t="s">
        <v>5336</v>
      </c>
    </row>
    <row r="323" spans="1:7" x14ac:dyDescent="0.3">
      <c r="A323" s="1">
        <v>11</v>
      </c>
      <c r="B323" t="s">
        <v>968</v>
      </c>
      <c r="C323" t="s">
        <v>5337</v>
      </c>
      <c r="D323" t="s">
        <v>5338</v>
      </c>
      <c r="E323" t="s">
        <v>5339</v>
      </c>
      <c r="F323" t="s">
        <v>2067</v>
      </c>
      <c r="G323" t="s">
        <v>5340</v>
      </c>
    </row>
    <row r="324" spans="1:7" x14ac:dyDescent="0.3">
      <c r="A324" s="1">
        <v>12</v>
      </c>
      <c r="B324" t="s">
        <v>969</v>
      </c>
      <c r="C324" t="s">
        <v>5341</v>
      </c>
      <c r="D324" t="s">
        <v>5342</v>
      </c>
      <c r="E324" t="s">
        <v>5343</v>
      </c>
      <c r="F324" t="s">
        <v>5344</v>
      </c>
      <c r="G324" t="s">
        <v>5345</v>
      </c>
    </row>
    <row r="325" spans="1:7" x14ac:dyDescent="0.3">
      <c r="A325" s="1">
        <v>13</v>
      </c>
      <c r="B325" t="s">
        <v>970</v>
      </c>
      <c r="C325" t="s">
        <v>331</v>
      </c>
      <c r="D325" t="s">
        <v>331</v>
      </c>
      <c r="E325" t="s">
        <v>1321</v>
      </c>
      <c r="F325" t="s">
        <v>5206</v>
      </c>
      <c r="G325" t="s">
        <v>2813</v>
      </c>
    </row>
    <row r="326" spans="1:7" x14ac:dyDescent="0.3">
      <c r="A326" s="1">
        <v>14</v>
      </c>
      <c r="B326" t="s">
        <v>971</v>
      </c>
      <c r="C326" t="s">
        <v>5341</v>
      </c>
      <c r="D326" t="s">
        <v>5342</v>
      </c>
      <c r="E326" t="s">
        <v>5346</v>
      </c>
      <c r="F326" t="s">
        <v>972</v>
      </c>
      <c r="G326" t="s">
        <v>5347</v>
      </c>
    </row>
    <row r="327" spans="1:7" x14ac:dyDescent="0.3">
      <c r="A327" s="1">
        <v>15</v>
      </c>
      <c r="B327" t="s">
        <v>829</v>
      </c>
      <c r="C327" t="s">
        <v>331</v>
      </c>
      <c r="D327" t="s">
        <v>331</v>
      </c>
      <c r="E327" t="s">
        <v>331</v>
      </c>
      <c r="F327" t="s">
        <v>331</v>
      </c>
      <c r="G327" t="s">
        <v>331</v>
      </c>
    </row>
    <row r="328" spans="1:7" x14ac:dyDescent="0.3">
      <c r="A328" s="1">
        <v>16</v>
      </c>
      <c r="B328" t="s">
        <v>919</v>
      </c>
      <c r="C328" t="s">
        <v>331</v>
      </c>
      <c r="D328" t="s">
        <v>331</v>
      </c>
      <c r="E328" t="s">
        <v>331</v>
      </c>
      <c r="F328" t="s">
        <v>331</v>
      </c>
      <c r="G328" t="s">
        <v>331</v>
      </c>
    </row>
    <row r="329" spans="1:7" x14ac:dyDescent="0.3">
      <c r="A329" s="1">
        <v>17</v>
      </c>
      <c r="B329" t="s">
        <v>920</v>
      </c>
      <c r="C329" t="s">
        <v>331</v>
      </c>
      <c r="D329" t="s">
        <v>331</v>
      </c>
      <c r="E329" t="s">
        <v>331</v>
      </c>
      <c r="F329" t="s">
        <v>331</v>
      </c>
      <c r="G329" t="s">
        <v>331</v>
      </c>
    </row>
    <row r="330" spans="1:7" x14ac:dyDescent="0.3">
      <c r="A330" s="1">
        <v>18</v>
      </c>
      <c r="B330" t="s">
        <v>975</v>
      </c>
      <c r="C330" t="s">
        <v>5348</v>
      </c>
      <c r="D330" t="s">
        <v>5349</v>
      </c>
      <c r="E330" t="s">
        <v>5350</v>
      </c>
      <c r="F330" t="s">
        <v>5351</v>
      </c>
      <c r="G330" t="s">
        <v>5352</v>
      </c>
    </row>
    <row r="331" spans="1:7" x14ac:dyDescent="0.3">
      <c r="A331" s="1">
        <v>19</v>
      </c>
      <c r="B331" t="s">
        <v>980</v>
      </c>
      <c r="C331" t="s">
        <v>331</v>
      </c>
      <c r="D331" t="s">
        <v>5353</v>
      </c>
      <c r="E331" t="s">
        <v>5354</v>
      </c>
      <c r="F331" t="s">
        <v>4094</v>
      </c>
      <c r="G331" t="s">
        <v>5355</v>
      </c>
    </row>
    <row r="332" spans="1:7" x14ac:dyDescent="0.3">
      <c r="A332" s="1">
        <v>20</v>
      </c>
      <c r="B332" t="s">
        <v>1889</v>
      </c>
      <c r="C332" t="s">
        <v>5356</v>
      </c>
      <c r="D332" t="s">
        <v>5357</v>
      </c>
      <c r="E332" t="s">
        <v>5358</v>
      </c>
      <c r="F332" t="s">
        <v>5359</v>
      </c>
      <c r="G332" t="s">
        <v>5360</v>
      </c>
    </row>
    <row r="333" spans="1:7" x14ac:dyDescent="0.3">
      <c r="A333" s="1">
        <v>21</v>
      </c>
      <c r="B333" t="s">
        <v>990</v>
      </c>
      <c r="C333" t="s">
        <v>331</v>
      </c>
      <c r="D333" t="s">
        <v>331</v>
      </c>
      <c r="E333" t="s">
        <v>331</v>
      </c>
      <c r="F333" t="s">
        <v>331</v>
      </c>
      <c r="G333" t="s">
        <v>331</v>
      </c>
    </row>
    <row r="334" spans="1:7" x14ac:dyDescent="0.3">
      <c r="A334" s="1">
        <v>22</v>
      </c>
      <c r="B334" t="s">
        <v>996</v>
      </c>
      <c r="C334" t="s">
        <v>331</v>
      </c>
      <c r="D334" t="s">
        <v>331</v>
      </c>
      <c r="E334" t="s">
        <v>331</v>
      </c>
      <c r="F334" t="s">
        <v>997</v>
      </c>
      <c r="G334" t="s">
        <v>331</v>
      </c>
    </row>
    <row r="335" spans="1:7" x14ac:dyDescent="0.3">
      <c r="A335" s="1">
        <v>23</v>
      </c>
      <c r="B335" t="s">
        <v>998</v>
      </c>
      <c r="C335" t="s">
        <v>5361</v>
      </c>
      <c r="D335" t="s">
        <v>5362</v>
      </c>
      <c r="E335" t="s">
        <v>5363</v>
      </c>
      <c r="F335" t="s">
        <v>5364</v>
      </c>
      <c r="G335" t="s">
        <v>5365</v>
      </c>
    </row>
    <row r="336" spans="1:7" x14ac:dyDescent="0.3">
      <c r="A336" s="1">
        <v>24</v>
      </c>
      <c r="B336" t="s">
        <v>1004</v>
      </c>
      <c r="C336" t="s">
        <v>5366</v>
      </c>
      <c r="D336" t="s">
        <v>5367</v>
      </c>
      <c r="E336" t="s">
        <v>5368</v>
      </c>
      <c r="F336" t="s">
        <v>548</v>
      </c>
      <c r="G336" t="s">
        <v>5369</v>
      </c>
    </row>
    <row r="337" spans="1:7" x14ac:dyDescent="0.3">
      <c r="A337" s="1">
        <v>25</v>
      </c>
      <c r="B337" t="s">
        <v>1009</v>
      </c>
      <c r="C337" t="s">
        <v>331</v>
      </c>
      <c r="D337" t="s">
        <v>5370</v>
      </c>
      <c r="E337" t="s">
        <v>5371</v>
      </c>
      <c r="F337" t="s">
        <v>5372</v>
      </c>
      <c r="G337" t="s">
        <v>5373</v>
      </c>
    </row>
    <row r="338" spans="1:7" x14ac:dyDescent="0.3">
      <c r="A338" s="1">
        <v>26</v>
      </c>
      <c r="B338" t="s">
        <v>1014</v>
      </c>
      <c r="C338" t="s">
        <v>331</v>
      </c>
      <c r="D338" t="s">
        <v>331</v>
      </c>
      <c r="E338" t="s">
        <v>331</v>
      </c>
      <c r="F338" t="s">
        <v>331</v>
      </c>
      <c r="G338" t="s">
        <v>5374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2"/>
  <sheetViews>
    <sheetView topLeftCell="B147" workbookViewId="0"/>
  </sheetViews>
  <sheetFormatPr defaultRowHeight="14.4" x14ac:dyDescent="0.3"/>
  <cols>
    <col min="1" max="1" width="0" hidden="1" customWidth="1"/>
    <col min="2" max="7" width="20.6640625" customWidth="1"/>
  </cols>
  <sheetData>
    <row r="1" spans="1:11" x14ac:dyDescent="0.3">
      <c r="B1" t="s">
        <v>0</v>
      </c>
      <c r="C1" t="s">
        <v>5375</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Fonciere des Regions</v>
      </c>
    </row>
    <row r="2" spans="1:11" x14ac:dyDescent="0.3">
      <c r="B2" t="s">
        <v>2</v>
      </c>
      <c r="C2" t="s">
        <v>5376</v>
      </c>
      <c r="K2" t="str">
        <f>LEFT(C1,FIND("(",C1) - 2)</f>
        <v>Fonciere des Regions</v>
      </c>
    </row>
    <row r="3" spans="1:11" x14ac:dyDescent="0.3">
      <c r="K3" t="str">
        <f>" is scheduled to report earnings "&amp;IFERROR("between "&amp;LEFT(C20,FIND("-",C20)-2)&amp;" and "&amp;RIGHT(C20,FIND("-",C20)-2),"on "&amp;C20)</f>
        <v xml:space="preserve"> is scheduled to report earnings on Jul 20, 2017</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$84.70, up .59% after opening up slightly over yesterday's close</v>
      </c>
    </row>
    <row r="5" spans="1:11" x14ac:dyDescent="0.3">
      <c r="K5" t="str">
        <f>"The one year target estimate for " &amp; D1 &amp; " is " &amp; TEXT(C23,"$####.#0")</f>
        <v>The one year target estimate for Fonciere des Regions is $85.45</v>
      </c>
    </row>
    <row r="6" spans="1:11" x14ac:dyDescent="0.3">
      <c r="K6" t="str">
        <f>" which would be " &amp; IF(OR(LEFT(ABS((C23-C2)/C2*100),1)="8",LEFT(ABS((C23-C2)/C2*100),2)="18"), "an ", "a ")  &amp;TEXT(ABS((C23-C2)/C2),"####.#0%")&amp;IF((C23-C2)&gt;0," increase over"," decrease from")&amp;" the current price"</f>
        <v xml:space="preserve"> which would be a .89% increase over the current price</v>
      </c>
    </row>
    <row r="7" spans="1:11" x14ac:dyDescent="0.3">
      <c r="A7" s="1">
        <v>0</v>
      </c>
      <c r="B7" t="s">
        <v>5</v>
      </c>
      <c r="C7" t="s">
        <v>5377</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remain constant over the next quarter based on the average of  analyst estimates (Yahoo Finance)</v>
      </c>
    </row>
    <row r="8" spans="1:11" x14ac:dyDescent="0.3">
      <c r="A8" s="1">
        <v>1</v>
      </c>
      <c r="B8" t="s">
        <v>7</v>
      </c>
      <c r="C8" t="s">
        <v>5378</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9</v>
      </c>
      <c r="C9" t="s">
        <v>5379</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11</v>
      </c>
      <c r="C10" t="s">
        <v>5380</v>
      </c>
    </row>
    <row r="11" spans="1:11" x14ac:dyDescent="0.3">
      <c r="A11" s="1">
        <v>4</v>
      </c>
      <c r="B11" t="s">
        <v>13</v>
      </c>
      <c r="C11" t="s">
        <v>5381</v>
      </c>
    </row>
    <row r="12" spans="1:11" x14ac:dyDescent="0.3">
      <c r="A12" s="1">
        <v>5</v>
      </c>
      <c r="B12" t="s">
        <v>15</v>
      </c>
      <c r="C12" t="s">
        <v>5382</v>
      </c>
      <c r="D12" t="str">
        <f>LEFT(C12,FIND("-",C12)-2)</f>
        <v>73.79</v>
      </c>
      <c r="E12" t="str">
        <f>TRIM(RIGHT(C12,FIND("-",C12)-1))</f>
        <v>87.48</v>
      </c>
    </row>
    <row r="13" spans="1:11" x14ac:dyDescent="0.3">
      <c r="A13" s="1">
        <v>6</v>
      </c>
      <c r="B13" t="s">
        <v>17</v>
      </c>
      <c r="C13" t="s">
        <v>5383</v>
      </c>
    </row>
    <row r="14" spans="1:11" x14ac:dyDescent="0.3">
      <c r="A14" s="1">
        <v>7</v>
      </c>
      <c r="B14" t="s">
        <v>19</v>
      </c>
      <c r="C14" t="s">
        <v>5384</v>
      </c>
    </row>
    <row r="16" spans="1:11" x14ac:dyDescent="0.3">
      <c r="A16" s="1">
        <v>0</v>
      </c>
      <c r="B16" t="s">
        <v>21</v>
      </c>
      <c r="C16" t="s">
        <v>5385</v>
      </c>
    </row>
    <row r="17" spans="1:11" x14ac:dyDescent="0.3">
      <c r="A17" s="1">
        <v>1</v>
      </c>
      <c r="B17" t="s">
        <v>23</v>
      </c>
      <c r="K17" t="str">
        <f>K2 &amp; K3 &amp; ". " &amp; K4 &amp; ". " &amp; K5 &amp; K6 &amp; ". " &amp; K7 &amp; ". " &amp; K8 &amp; ". " &amp; K9 &amp; "."</f>
        <v>Fonciere des Regions is scheduled to report earnings on Jul 20, 2017. The stock is currently trading at $84.70, up .59% after opening up slightly over yesterday's close. The one year target estimate for Fonciere des Regions is $85.45 which would be a .89% increase over the current price. Earnings are expected to remain constant over the next quarter based on the average of  analyst estimates (Yahoo Finance). The stock is trading in the high end of its 52-week range. Over the last 4 quarters, we've seen a positive earnings surprise 4 times, and a negative earnings surprise 0 times.</v>
      </c>
    </row>
    <row r="18" spans="1:11" x14ac:dyDescent="0.3">
      <c r="A18" s="1">
        <v>2</v>
      </c>
      <c r="B18" t="s">
        <v>24</v>
      </c>
      <c r="C18" t="s">
        <v>5386</v>
      </c>
    </row>
    <row r="19" spans="1:11" x14ac:dyDescent="0.3">
      <c r="A19" s="1">
        <v>3</v>
      </c>
      <c r="B19" t="s">
        <v>26</v>
      </c>
      <c r="C19" t="s">
        <v>5387</v>
      </c>
    </row>
    <row r="20" spans="1:11" x14ac:dyDescent="0.3">
      <c r="A20" s="1">
        <v>4</v>
      </c>
      <c r="B20" t="s">
        <v>28</v>
      </c>
      <c r="C20" t="s">
        <v>1167</v>
      </c>
    </row>
    <row r="21" spans="1:11" x14ac:dyDescent="0.3">
      <c r="A21" s="1">
        <v>5</v>
      </c>
      <c r="B21" t="s">
        <v>30</v>
      </c>
      <c r="C21" t="s">
        <v>31</v>
      </c>
    </row>
    <row r="22" spans="1:11" x14ac:dyDescent="0.3">
      <c r="A22" s="1">
        <v>6</v>
      </c>
      <c r="B22" t="s">
        <v>32</v>
      </c>
    </row>
    <row r="23" spans="1:11" x14ac:dyDescent="0.3">
      <c r="A23" s="1">
        <v>7</v>
      </c>
      <c r="B23" t="s">
        <v>33</v>
      </c>
      <c r="C23" t="s">
        <v>5388</v>
      </c>
    </row>
    <row r="26" spans="1:11" x14ac:dyDescent="0.3">
      <c r="B26" s="1" t="s">
        <v>35</v>
      </c>
      <c r="C26" s="1" t="s">
        <v>36</v>
      </c>
      <c r="D26" s="1" t="s">
        <v>37</v>
      </c>
      <c r="E26" s="1" t="s">
        <v>38</v>
      </c>
      <c r="F26" s="1" t="s">
        <v>39</v>
      </c>
    </row>
    <row r="27" spans="1:11" x14ac:dyDescent="0.3">
      <c r="A27" s="1">
        <v>0</v>
      </c>
      <c r="B27" t="s">
        <v>40</v>
      </c>
      <c r="E27">
        <v>11</v>
      </c>
      <c r="F27">
        <v>10</v>
      </c>
    </row>
    <row r="28" spans="1:11" x14ac:dyDescent="0.3">
      <c r="A28" s="1">
        <v>1</v>
      </c>
      <c r="B28" t="s">
        <v>41</v>
      </c>
      <c r="E28">
        <v>5.14</v>
      </c>
      <c r="F28">
        <v>5.43</v>
      </c>
    </row>
    <row r="29" spans="1:11" x14ac:dyDescent="0.3">
      <c r="A29" s="1">
        <v>2</v>
      </c>
      <c r="B29" t="s">
        <v>42</v>
      </c>
      <c r="E29">
        <v>4.8499999999999996</v>
      </c>
      <c r="F29">
        <v>5.0199999999999996</v>
      </c>
    </row>
    <row r="30" spans="1:11" x14ac:dyDescent="0.3">
      <c r="A30" s="1">
        <v>3</v>
      </c>
      <c r="B30" t="s">
        <v>43</v>
      </c>
      <c r="E30">
        <v>5.28</v>
      </c>
      <c r="F30">
        <v>5.73</v>
      </c>
    </row>
    <row r="31" spans="1:11" x14ac:dyDescent="0.3">
      <c r="A31" s="1">
        <v>4</v>
      </c>
      <c r="B31" t="s">
        <v>44</v>
      </c>
      <c r="E31">
        <v>5.27</v>
      </c>
      <c r="F31">
        <v>5.14</v>
      </c>
    </row>
    <row r="33" spans="1:6" x14ac:dyDescent="0.3">
      <c r="B33" s="1" t="s">
        <v>45</v>
      </c>
      <c r="C33" s="1" t="s">
        <v>36</v>
      </c>
      <c r="D33" s="1" t="s">
        <v>37</v>
      </c>
      <c r="E33" s="1" t="s">
        <v>38</v>
      </c>
      <c r="F33" s="1" t="s">
        <v>39</v>
      </c>
    </row>
    <row r="34" spans="1:6" x14ac:dyDescent="0.3">
      <c r="A34" s="1">
        <v>0</v>
      </c>
      <c r="B34" t="s">
        <v>40</v>
      </c>
      <c r="E34" t="s">
        <v>3125</v>
      </c>
      <c r="F34" t="s">
        <v>3125</v>
      </c>
    </row>
    <row r="35" spans="1:6" x14ac:dyDescent="0.3">
      <c r="A35" s="1">
        <v>1</v>
      </c>
      <c r="B35" t="s">
        <v>41</v>
      </c>
      <c r="E35" t="s">
        <v>5389</v>
      </c>
      <c r="F35" t="s">
        <v>5390</v>
      </c>
    </row>
    <row r="36" spans="1:6" x14ac:dyDescent="0.3">
      <c r="A36" s="1">
        <v>2</v>
      </c>
      <c r="B36" t="s">
        <v>42</v>
      </c>
      <c r="E36" t="s">
        <v>5391</v>
      </c>
      <c r="F36" t="s">
        <v>5392</v>
      </c>
    </row>
    <row r="37" spans="1:6" x14ac:dyDescent="0.3">
      <c r="A37" s="1">
        <v>3</v>
      </c>
      <c r="B37" t="s">
        <v>43</v>
      </c>
      <c r="E37" t="s">
        <v>5393</v>
      </c>
      <c r="F37" t="s">
        <v>5394</v>
      </c>
    </row>
    <row r="38" spans="1:6" x14ac:dyDescent="0.3">
      <c r="A38" s="1">
        <v>4</v>
      </c>
      <c r="B38" t="s">
        <v>53</v>
      </c>
      <c r="E38" t="s">
        <v>5395</v>
      </c>
      <c r="F38" t="s">
        <v>5389</v>
      </c>
    </row>
    <row r="39" spans="1:6" x14ac:dyDescent="0.3">
      <c r="A39" s="1">
        <v>5</v>
      </c>
      <c r="B39" t="s">
        <v>55</v>
      </c>
      <c r="E39" t="s">
        <v>5396</v>
      </c>
      <c r="F39" t="s">
        <v>4980</v>
      </c>
    </row>
    <row r="41" spans="1:6" x14ac:dyDescent="0.3">
      <c r="B41" s="1" t="s">
        <v>58</v>
      </c>
      <c r="C41" s="1" t="s">
        <v>1028</v>
      </c>
      <c r="D41" s="1" t="s">
        <v>1029</v>
      </c>
      <c r="E41" s="1" t="s">
        <v>1030</v>
      </c>
      <c r="F41" s="1" t="s">
        <v>1031</v>
      </c>
    </row>
    <row r="42" spans="1:6" x14ac:dyDescent="0.3">
      <c r="A42" s="1">
        <v>0</v>
      </c>
      <c r="B42" t="s">
        <v>63</v>
      </c>
    </row>
    <row r="43" spans="1:6" x14ac:dyDescent="0.3">
      <c r="A43" s="1">
        <v>1</v>
      </c>
      <c r="B43" t="s">
        <v>66</v>
      </c>
    </row>
    <row r="44" spans="1:6" x14ac:dyDescent="0.3">
      <c r="A44" s="1">
        <v>2</v>
      </c>
      <c r="B44" t="s">
        <v>69</v>
      </c>
    </row>
    <row r="45" spans="1:6" x14ac:dyDescent="0.3">
      <c r="A45" s="1">
        <v>3</v>
      </c>
      <c r="B45" t="s">
        <v>72</v>
      </c>
    </row>
    <row r="47" spans="1:6" x14ac:dyDescent="0.3">
      <c r="B47" s="1" t="s">
        <v>75</v>
      </c>
      <c r="C47" s="1" t="s">
        <v>36</v>
      </c>
      <c r="D47" s="1" t="s">
        <v>37</v>
      </c>
      <c r="E47" s="1" t="s">
        <v>38</v>
      </c>
      <c r="F47" s="1" t="s">
        <v>39</v>
      </c>
    </row>
    <row r="48" spans="1:6" x14ac:dyDescent="0.3">
      <c r="A48" s="1">
        <v>0</v>
      </c>
      <c r="B48" t="s">
        <v>76</v>
      </c>
      <c r="E48">
        <v>5.14</v>
      </c>
      <c r="F48">
        <v>5.43</v>
      </c>
    </row>
    <row r="49" spans="1:6" x14ac:dyDescent="0.3">
      <c r="A49" s="1">
        <v>1</v>
      </c>
      <c r="B49" t="s">
        <v>77</v>
      </c>
      <c r="E49">
        <v>5.14</v>
      </c>
      <c r="F49">
        <v>5.43</v>
      </c>
    </row>
    <row r="50" spans="1:6" x14ac:dyDescent="0.3">
      <c r="A50" s="1">
        <v>2</v>
      </c>
      <c r="B50" t="s">
        <v>78</v>
      </c>
      <c r="E50">
        <v>5.14</v>
      </c>
      <c r="F50">
        <v>5.43</v>
      </c>
    </row>
    <row r="51" spans="1:6" x14ac:dyDescent="0.3">
      <c r="A51" s="1">
        <v>3</v>
      </c>
      <c r="B51" t="s">
        <v>79</v>
      </c>
      <c r="E51">
        <v>5.15</v>
      </c>
      <c r="F51">
        <v>5.44</v>
      </c>
    </row>
    <row r="52" spans="1:6" x14ac:dyDescent="0.3">
      <c r="A52" s="1">
        <v>4</v>
      </c>
      <c r="B52" t="s">
        <v>80</v>
      </c>
      <c r="E52">
        <v>5.16</v>
      </c>
      <c r="F52">
        <v>5.43</v>
      </c>
    </row>
    <row r="54" spans="1:6" x14ac:dyDescent="0.3">
      <c r="B54" s="1" t="s">
        <v>81</v>
      </c>
      <c r="C54" s="1" t="s">
        <v>36</v>
      </c>
      <c r="D54" s="1" t="s">
        <v>37</v>
      </c>
      <c r="E54" s="1" t="s">
        <v>38</v>
      </c>
      <c r="F54" s="1" t="s">
        <v>39</v>
      </c>
    </row>
    <row r="55" spans="1:6" x14ac:dyDescent="0.3">
      <c r="A55" s="1">
        <v>0</v>
      </c>
      <c r="B55" t="s">
        <v>82</v>
      </c>
    </row>
    <row r="56" spans="1:6" x14ac:dyDescent="0.3">
      <c r="A56" s="1">
        <v>1</v>
      </c>
      <c r="B56" t="s">
        <v>83</v>
      </c>
    </row>
    <row r="57" spans="1:6" x14ac:dyDescent="0.3">
      <c r="A57" s="1">
        <v>2</v>
      </c>
      <c r="B57" t="s">
        <v>84</v>
      </c>
    </row>
    <row r="58" spans="1:6" x14ac:dyDescent="0.3">
      <c r="A58" s="1">
        <v>3</v>
      </c>
      <c r="B58" t="s">
        <v>85</v>
      </c>
    </row>
    <row r="60" spans="1:6" x14ac:dyDescent="0.3">
      <c r="B60" s="1" t="s">
        <v>86</v>
      </c>
      <c r="C60" s="1" t="s">
        <v>5397</v>
      </c>
      <c r="D60" s="1" t="s">
        <v>88</v>
      </c>
      <c r="E60" s="1" t="s">
        <v>89</v>
      </c>
      <c r="F60" s="1" t="s">
        <v>90</v>
      </c>
    </row>
    <row r="61" spans="1:6" x14ac:dyDescent="0.3">
      <c r="A61" s="1">
        <v>0</v>
      </c>
      <c r="B61" t="s">
        <v>91</v>
      </c>
      <c r="F61">
        <v>0.19</v>
      </c>
    </row>
    <row r="62" spans="1:6" x14ac:dyDescent="0.3">
      <c r="A62" s="1">
        <v>1</v>
      </c>
      <c r="B62" t="s">
        <v>93</v>
      </c>
      <c r="F62">
        <v>0.21</v>
      </c>
    </row>
    <row r="63" spans="1:6" x14ac:dyDescent="0.3">
      <c r="A63" s="1">
        <v>2</v>
      </c>
      <c r="B63" t="s">
        <v>95</v>
      </c>
      <c r="C63" t="s">
        <v>1496</v>
      </c>
      <c r="F63">
        <v>0.08</v>
      </c>
    </row>
    <row r="64" spans="1:6" x14ac:dyDescent="0.3">
      <c r="A64" s="1">
        <v>3</v>
      </c>
      <c r="B64" t="s">
        <v>96</v>
      </c>
      <c r="C64" t="s">
        <v>4584</v>
      </c>
      <c r="F64">
        <v>0.12</v>
      </c>
    </row>
    <row r="65" spans="1:6" x14ac:dyDescent="0.3">
      <c r="A65" s="1">
        <v>4</v>
      </c>
      <c r="B65" t="s">
        <v>98</v>
      </c>
      <c r="C65" t="s">
        <v>1188</v>
      </c>
      <c r="F65">
        <v>0.09</v>
      </c>
    </row>
    <row r="66" spans="1:6" x14ac:dyDescent="0.3">
      <c r="A66" s="1">
        <v>5</v>
      </c>
      <c r="B66" t="s">
        <v>100</v>
      </c>
      <c r="C66" t="s">
        <v>2394</v>
      </c>
    </row>
    <row r="68" spans="1:6" x14ac:dyDescent="0.3">
      <c r="A68" s="1">
        <v>0</v>
      </c>
      <c r="B68" t="s">
        <v>102</v>
      </c>
      <c r="C68" t="s">
        <v>5385</v>
      </c>
    </row>
    <row r="69" spans="1:6" x14ac:dyDescent="0.3">
      <c r="A69" s="1">
        <v>1</v>
      </c>
      <c r="B69" t="s">
        <v>103</v>
      </c>
    </row>
    <row r="70" spans="1:6" x14ac:dyDescent="0.3">
      <c r="A70" s="1">
        <v>2</v>
      </c>
      <c r="B70" t="s">
        <v>104</v>
      </c>
      <c r="C70" t="s">
        <v>5386</v>
      </c>
    </row>
    <row r="71" spans="1:6" x14ac:dyDescent="0.3">
      <c r="A71" s="1">
        <v>3</v>
      </c>
      <c r="B71" t="s">
        <v>105</v>
      </c>
      <c r="C71" t="s">
        <v>5398</v>
      </c>
    </row>
    <row r="72" spans="1:6" x14ac:dyDescent="0.3">
      <c r="A72" s="1">
        <v>4</v>
      </c>
      <c r="B72" t="s">
        <v>107</v>
      </c>
      <c r="C72" t="s">
        <v>5399</v>
      </c>
    </row>
    <row r="73" spans="1:6" x14ac:dyDescent="0.3">
      <c r="A73" s="1">
        <v>5</v>
      </c>
      <c r="B73" t="s">
        <v>109</v>
      </c>
      <c r="C73" t="s">
        <v>5400</v>
      </c>
    </row>
    <row r="74" spans="1:6" x14ac:dyDescent="0.3">
      <c r="A74" s="1">
        <v>6</v>
      </c>
      <c r="B74" t="s">
        <v>111</v>
      </c>
      <c r="C74" t="s">
        <v>110</v>
      </c>
    </row>
    <row r="75" spans="1:6" x14ac:dyDescent="0.3">
      <c r="A75" s="1">
        <v>7</v>
      </c>
      <c r="B75" t="s">
        <v>113</v>
      </c>
    </row>
    <row r="76" spans="1:6" x14ac:dyDescent="0.3">
      <c r="A76" s="1">
        <v>8</v>
      </c>
      <c r="B76" t="s">
        <v>114</v>
      </c>
    </row>
    <row r="78" spans="1:6" x14ac:dyDescent="0.3">
      <c r="A78" s="1">
        <v>0</v>
      </c>
      <c r="B78" t="s">
        <v>115</v>
      </c>
      <c r="C78" t="s">
        <v>116</v>
      </c>
    </row>
    <row r="79" spans="1:6" x14ac:dyDescent="0.3">
      <c r="A79" s="1">
        <v>1</v>
      </c>
      <c r="B79" t="s">
        <v>117</v>
      </c>
      <c r="C79" t="s">
        <v>116</v>
      </c>
    </row>
    <row r="81" spans="1:3" x14ac:dyDescent="0.3">
      <c r="A81" s="1">
        <v>0</v>
      </c>
      <c r="B81" t="s">
        <v>119</v>
      </c>
      <c r="C81" t="s">
        <v>5401</v>
      </c>
    </row>
    <row r="82" spans="1:3" x14ac:dyDescent="0.3">
      <c r="A82" s="1">
        <v>1</v>
      </c>
      <c r="B82" t="s">
        <v>121</v>
      </c>
      <c r="C82" t="s">
        <v>5402</v>
      </c>
    </row>
    <row r="84" spans="1:3" x14ac:dyDescent="0.3">
      <c r="A84" s="1">
        <v>0</v>
      </c>
      <c r="B84" t="s">
        <v>123</v>
      </c>
      <c r="C84" t="s">
        <v>5403</v>
      </c>
    </row>
    <row r="85" spans="1:3" x14ac:dyDescent="0.3">
      <c r="A85" s="1">
        <v>1</v>
      </c>
      <c r="B85" t="s">
        <v>124</v>
      </c>
      <c r="C85" t="s">
        <v>5404</v>
      </c>
    </row>
    <row r="87" spans="1:3" x14ac:dyDescent="0.3">
      <c r="A87" s="1">
        <v>0</v>
      </c>
      <c r="B87" t="s">
        <v>126</v>
      </c>
      <c r="C87" t="s">
        <v>5405</v>
      </c>
    </row>
    <row r="88" spans="1:3" x14ac:dyDescent="0.3">
      <c r="A88" s="1">
        <v>1</v>
      </c>
      <c r="B88" t="s">
        <v>128</v>
      </c>
      <c r="C88" t="s">
        <v>5406</v>
      </c>
    </row>
    <row r="89" spans="1:3" x14ac:dyDescent="0.3">
      <c r="A89" s="1">
        <v>2</v>
      </c>
      <c r="B89" t="s">
        <v>130</v>
      </c>
      <c r="C89" t="s">
        <v>5407</v>
      </c>
    </row>
    <row r="90" spans="1:3" x14ac:dyDescent="0.3">
      <c r="A90" s="1">
        <v>3</v>
      </c>
      <c r="B90" t="s">
        <v>132</v>
      </c>
      <c r="C90" t="s">
        <v>5408</v>
      </c>
    </row>
    <row r="91" spans="1:3" x14ac:dyDescent="0.3">
      <c r="A91" s="1">
        <v>4</v>
      </c>
      <c r="B91" t="s">
        <v>134</v>
      </c>
      <c r="C91" t="s">
        <v>5409</v>
      </c>
    </row>
    <row r="92" spans="1:3" x14ac:dyDescent="0.3">
      <c r="A92" s="1">
        <v>5</v>
      </c>
      <c r="B92" t="s">
        <v>136</v>
      </c>
      <c r="C92" t="s">
        <v>5410</v>
      </c>
    </row>
    <row r="93" spans="1:3" x14ac:dyDescent="0.3">
      <c r="A93" s="1">
        <v>6</v>
      </c>
      <c r="B93" t="s">
        <v>138</v>
      </c>
      <c r="C93" t="s">
        <v>5387</v>
      </c>
    </row>
    <row r="94" spans="1:3" x14ac:dyDescent="0.3">
      <c r="A94" s="1">
        <v>7</v>
      </c>
      <c r="B94" t="s">
        <v>139</v>
      </c>
      <c r="C94" t="s">
        <v>5411</v>
      </c>
    </row>
    <row r="96" spans="1:3" x14ac:dyDescent="0.3">
      <c r="A96" s="1">
        <v>0</v>
      </c>
      <c r="B96" t="s">
        <v>140</v>
      </c>
      <c r="C96" t="s">
        <v>5412</v>
      </c>
    </row>
    <row r="97" spans="1:3" x14ac:dyDescent="0.3">
      <c r="A97" s="1">
        <v>1</v>
      </c>
      <c r="B97" t="s">
        <v>142</v>
      </c>
      <c r="C97" t="s">
        <v>5413</v>
      </c>
    </row>
    <row r="98" spans="1:3" x14ac:dyDescent="0.3">
      <c r="A98" s="1">
        <v>2</v>
      </c>
      <c r="B98" t="s">
        <v>144</v>
      </c>
      <c r="C98" t="s">
        <v>5414</v>
      </c>
    </row>
    <row r="99" spans="1:3" x14ac:dyDescent="0.3">
      <c r="A99" s="1">
        <v>3</v>
      </c>
      <c r="B99" t="s">
        <v>146</v>
      </c>
      <c r="C99" t="s">
        <v>5415</v>
      </c>
    </row>
    <row r="100" spans="1:3" x14ac:dyDescent="0.3">
      <c r="A100" s="1">
        <v>4</v>
      </c>
      <c r="B100" t="s">
        <v>148</v>
      </c>
      <c r="C100" t="s">
        <v>2567</v>
      </c>
    </row>
    <row r="101" spans="1:3" x14ac:dyDescent="0.3">
      <c r="A101" s="1">
        <v>5</v>
      </c>
      <c r="B101" t="s">
        <v>149</v>
      </c>
      <c r="C101" t="s">
        <v>5416</v>
      </c>
    </row>
    <row r="103" spans="1:3" x14ac:dyDescent="0.3">
      <c r="A103" s="1">
        <v>0</v>
      </c>
      <c r="B103" t="s">
        <v>151</v>
      </c>
      <c r="C103" t="s">
        <v>5417</v>
      </c>
    </row>
    <row r="104" spans="1:3" x14ac:dyDescent="0.3">
      <c r="A104" s="1">
        <v>1</v>
      </c>
      <c r="B104" t="s">
        <v>152</v>
      </c>
      <c r="C104" t="s">
        <v>5418</v>
      </c>
    </row>
    <row r="106" spans="1:3" x14ac:dyDescent="0.3">
      <c r="A106" s="1">
        <v>0</v>
      </c>
      <c r="B106" t="s">
        <v>23</v>
      </c>
    </row>
    <row r="107" spans="1:3" x14ac:dyDescent="0.3">
      <c r="A107" s="1">
        <v>1</v>
      </c>
      <c r="B107" t="s">
        <v>153</v>
      </c>
      <c r="C107" t="s">
        <v>5419</v>
      </c>
    </row>
    <row r="108" spans="1:3" x14ac:dyDescent="0.3">
      <c r="A108" s="1">
        <v>2</v>
      </c>
      <c r="B108" t="s">
        <v>155</v>
      </c>
      <c r="C108" t="s">
        <v>156</v>
      </c>
    </row>
    <row r="109" spans="1:3" x14ac:dyDescent="0.3">
      <c r="A109" s="1">
        <v>3</v>
      </c>
      <c r="B109" t="s">
        <v>157</v>
      </c>
      <c r="C109" t="s">
        <v>5420</v>
      </c>
    </row>
    <row r="110" spans="1:3" x14ac:dyDescent="0.3">
      <c r="A110" s="1">
        <v>4</v>
      </c>
      <c r="B110" t="s">
        <v>159</v>
      </c>
      <c r="C110" t="s">
        <v>5421</v>
      </c>
    </row>
    <row r="111" spans="1:3" x14ac:dyDescent="0.3">
      <c r="A111" s="1">
        <v>5</v>
      </c>
      <c r="B111" t="s">
        <v>161</v>
      </c>
      <c r="C111" t="s">
        <v>5422</v>
      </c>
    </row>
    <row r="112" spans="1:3" x14ac:dyDescent="0.3">
      <c r="A112" s="1">
        <v>6</v>
      </c>
      <c r="B112" t="s">
        <v>163</v>
      </c>
      <c r="C112" t="s">
        <v>5423</v>
      </c>
    </row>
    <row r="114" spans="1:3" x14ac:dyDescent="0.3">
      <c r="A114" s="1">
        <v>0</v>
      </c>
      <c r="B114" t="s">
        <v>165</v>
      </c>
      <c r="C114" t="s">
        <v>5424</v>
      </c>
    </row>
    <row r="115" spans="1:3" x14ac:dyDescent="0.3">
      <c r="A115" s="1">
        <v>1</v>
      </c>
      <c r="B115" t="s">
        <v>167</v>
      </c>
      <c r="C115" t="s">
        <v>5425</v>
      </c>
    </row>
    <row r="116" spans="1:3" x14ac:dyDescent="0.3">
      <c r="A116" s="1">
        <v>2</v>
      </c>
      <c r="B116" t="s">
        <v>169</v>
      </c>
      <c r="C116" t="s">
        <v>4458</v>
      </c>
    </row>
    <row r="117" spans="1:3" x14ac:dyDescent="0.3">
      <c r="A117" s="1">
        <v>3</v>
      </c>
      <c r="B117" t="s">
        <v>171</v>
      </c>
      <c r="C117" t="s">
        <v>3586</v>
      </c>
    </row>
    <row r="118" spans="1:3" x14ac:dyDescent="0.3">
      <c r="A118" s="1">
        <v>4</v>
      </c>
      <c r="B118" t="s">
        <v>173</v>
      </c>
    </row>
    <row r="119" spans="1:3" x14ac:dyDescent="0.3">
      <c r="A119" s="1">
        <v>5</v>
      </c>
      <c r="B119" t="s">
        <v>174</v>
      </c>
    </row>
    <row r="120" spans="1:3" x14ac:dyDescent="0.3">
      <c r="A120" s="1">
        <v>6</v>
      </c>
      <c r="B120" t="s">
        <v>175</v>
      </c>
    </row>
    <row r="121" spans="1:3" x14ac:dyDescent="0.3">
      <c r="A121" s="1">
        <v>7</v>
      </c>
      <c r="B121" t="s">
        <v>176</v>
      </c>
    </row>
    <row r="122" spans="1:3" x14ac:dyDescent="0.3">
      <c r="A122" s="1">
        <v>8</v>
      </c>
      <c r="B122" t="s">
        <v>177</v>
      </c>
    </row>
    <row r="123" spans="1:3" x14ac:dyDescent="0.3">
      <c r="A123" s="1">
        <v>9</v>
      </c>
      <c r="B123" t="s">
        <v>178</v>
      </c>
    </row>
    <row r="125" spans="1:3" x14ac:dyDescent="0.3">
      <c r="A125" s="1">
        <v>0</v>
      </c>
      <c r="B125" t="s">
        <v>179</v>
      </c>
    </row>
    <row r="126" spans="1:3" x14ac:dyDescent="0.3">
      <c r="A126" s="1">
        <v>1</v>
      </c>
      <c r="B126" t="s">
        <v>180</v>
      </c>
    </row>
    <row r="127" spans="1:3" x14ac:dyDescent="0.3">
      <c r="A127" s="1">
        <v>2</v>
      </c>
      <c r="B127" t="s">
        <v>181</v>
      </c>
      <c r="C127" t="s">
        <v>5426</v>
      </c>
    </row>
    <row r="128" spans="1:3" x14ac:dyDescent="0.3">
      <c r="A128" s="1">
        <v>3</v>
      </c>
      <c r="B128" t="s">
        <v>183</v>
      </c>
      <c r="C128" t="s">
        <v>5427</v>
      </c>
    </row>
    <row r="129" spans="1:6" x14ac:dyDescent="0.3">
      <c r="A129" s="1">
        <v>4</v>
      </c>
      <c r="B129" t="s">
        <v>185</v>
      </c>
    </row>
    <row r="130" spans="1:6" x14ac:dyDescent="0.3">
      <c r="A130" s="1">
        <v>5</v>
      </c>
      <c r="B130" t="s">
        <v>186</v>
      </c>
    </row>
    <row r="131" spans="1:6" x14ac:dyDescent="0.3">
      <c r="A131" s="1">
        <v>6</v>
      </c>
      <c r="B131" t="s">
        <v>187</v>
      </c>
    </row>
    <row r="132" spans="1:6" x14ac:dyDescent="0.3">
      <c r="A132" s="1">
        <v>7</v>
      </c>
      <c r="B132" t="s">
        <v>188</v>
      </c>
    </row>
    <row r="133" spans="1:6" x14ac:dyDescent="0.3">
      <c r="A133" s="1">
        <v>8</v>
      </c>
      <c r="B133" t="s">
        <v>189</v>
      </c>
      <c r="C133" t="s">
        <v>5428</v>
      </c>
    </row>
    <row r="134" spans="1:6" x14ac:dyDescent="0.3">
      <c r="A134" s="1">
        <v>9</v>
      </c>
      <c r="B134" t="s">
        <v>190</v>
      </c>
      <c r="C134" t="s">
        <v>5429</v>
      </c>
    </row>
    <row r="137" spans="1:6" x14ac:dyDescent="0.3">
      <c r="B137" s="1" t="s">
        <v>191</v>
      </c>
      <c r="C137" s="1" t="s">
        <v>192</v>
      </c>
      <c r="D137" s="1" t="s">
        <v>193</v>
      </c>
      <c r="E137" s="1" t="s">
        <v>194</v>
      </c>
      <c r="F137" s="1" t="s">
        <v>195</v>
      </c>
    </row>
    <row r="138" spans="1:6" x14ac:dyDescent="0.3">
      <c r="A138" s="1">
        <v>0</v>
      </c>
      <c r="B138" t="s">
        <v>5430</v>
      </c>
      <c r="C138" t="s">
        <v>5431</v>
      </c>
      <c r="F138">
        <v>52</v>
      </c>
    </row>
    <row r="139" spans="1:6" x14ac:dyDescent="0.3">
      <c r="A139" s="1">
        <v>1</v>
      </c>
      <c r="B139" t="s">
        <v>5432</v>
      </c>
      <c r="C139" t="s">
        <v>5433</v>
      </c>
      <c r="F139">
        <v>53</v>
      </c>
    </row>
    <row r="140" spans="1:6" x14ac:dyDescent="0.3">
      <c r="A140" s="1">
        <v>2</v>
      </c>
      <c r="B140" t="s">
        <v>5434</v>
      </c>
      <c r="C140" t="s">
        <v>199</v>
      </c>
    </row>
    <row r="141" spans="1:6" x14ac:dyDescent="0.3">
      <c r="A141" s="1">
        <v>3</v>
      </c>
      <c r="B141" t="s">
        <v>5435</v>
      </c>
      <c r="C141" t="s">
        <v>5436</v>
      </c>
    </row>
    <row r="142" spans="1:6" x14ac:dyDescent="0.3">
      <c r="A142" s="1">
        <v>4</v>
      </c>
      <c r="B142" t="s">
        <v>5437</v>
      </c>
      <c r="C142" t="s">
        <v>5438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3"/>
  <sheetViews>
    <sheetView topLeftCell="B332" workbookViewId="0"/>
  </sheetViews>
  <sheetFormatPr defaultRowHeight="14.4" x14ac:dyDescent="0.3"/>
  <cols>
    <col min="1" max="1" width="0" hidden="1" customWidth="1"/>
    <col min="2" max="7" width="20.6640625" customWidth="1"/>
  </cols>
  <sheetData>
    <row r="1" spans="1:11" x14ac:dyDescent="0.3">
      <c r="B1" t="s">
        <v>0</v>
      </c>
      <c r="C1" t="s">
        <v>5439</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GATX</v>
      </c>
    </row>
    <row r="2" spans="1:11" x14ac:dyDescent="0.3">
      <c r="B2" t="s">
        <v>2</v>
      </c>
      <c r="C2" t="s">
        <v>5440</v>
      </c>
      <c r="K2" t="str">
        <f>LEFT(C1,FIND("(",C1) - 2)</f>
        <v>GATX Corporation</v>
      </c>
    </row>
    <row r="3" spans="1:11" x14ac:dyDescent="0.3">
      <c r="K3" t="str">
        <f>" is scheduled to report earnings "&amp;IFERROR("between "&amp;LEFT(C20,FIND("-",C20)-2)&amp;" and "&amp;RIGHT(C20,FIND("-",C20)-2),"on "&amp;C20)</f>
        <v xml:space="preserve"> is scheduled to report earnings on Jul 20, 2017</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$63.08, up 2.07% after opening up 2.98% over yesterday's close</v>
      </c>
    </row>
    <row r="5" spans="1:11" x14ac:dyDescent="0.3">
      <c r="K5" t="str">
        <f>"The one year target estimate for " &amp; D1 &amp; " is " &amp; TEXT(C23,"$####.#0")</f>
        <v>The one year target estimate for GATX is $63.25</v>
      </c>
    </row>
    <row r="6" spans="1:11" x14ac:dyDescent="0.3">
      <c r="K6" t="str">
        <f>" which would be " &amp; IF(OR(LEFT(ABS((C23-C2)/C2*100),1)="8",LEFT(ABS((C23-C2)/C2*100),2)="18"), "an ", "a ")  &amp;TEXT(ABS((C23-C2)/C2),"####.#0%")&amp;IF((C23-C2)&gt;0," increase over"," decrease from")&amp;" the current price"</f>
        <v xml:space="preserve"> which would be a .27% increase over the current price</v>
      </c>
    </row>
    <row r="7" spans="1:11" x14ac:dyDescent="0.3">
      <c r="A7" s="1">
        <v>0</v>
      </c>
      <c r="B7" t="s">
        <v>5</v>
      </c>
      <c r="C7" t="s">
        <v>5441</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decrease by 1.8% from last quarter based on the average of 7 analyst estimates (Yahoo Finance)</v>
      </c>
    </row>
    <row r="8" spans="1:11" x14ac:dyDescent="0.3">
      <c r="A8" s="1">
        <v>1</v>
      </c>
      <c r="B8" t="s">
        <v>7</v>
      </c>
      <c r="C8" t="s">
        <v>5442</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9</v>
      </c>
      <c r="C9" t="s">
        <v>5443</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11</v>
      </c>
      <c r="C10" t="s">
        <v>5444</v>
      </c>
    </row>
    <row r="11" spans="1:11" x14ac:dyDescent="0.3">
      <c r="A11" s="1">
        <v>4</v>
      </c>
      <c r="B11" t="s">
        <v>13</v>
      </c>
      <c r="C11" t="s">
        <v>5445</v>
      </c>
    </row>
    <row r="12" spans="1:11" x14ac:dyDescent="0.3">
      <c r="A12" s="1">
        <v>5</v>
      </c>
      <c r="B12" t="s">
        <v>15</v>
      </c>
      <c r="C12" t="s">
        <v>5446</v>
      </c>
      <c r="D12" t="str">
        <f>LEFT(C12,FIND("-",C12)-2)</f>
        <v>40.66</v>
      </c>
      <c r="E12" t="str">
        <f>TRIM(RIGHT(C12,FIND("-",C12)-1))</f>
        <v>66.30</v>
      </c>
    </row>
    <row r="13" spans="1:11" x14ac:dyDescent="0.3">
      <c r="A13" s="1">
        <v>6</v>
      </c>
      <c r="B13" t="s">
        <v>17</v>
      </c>
      <c r="C13" t="s">
        <v>5447</v>
      </c>
    </row>
    <row r="14" spans="1:11" x14ac:dyDescent="0.3">
      <c r="A14" s="1">
        <v>7</v>
      </c>
      <c r="B14" t="s">
        <v>19</v>
      </c>
      <c r="C14" t="s">
        <v>5448</v>
      </c>
    </row>
    <row r="16" spans="1:11" x14ac:dyDescent="0.3">
      <c r="A16" s="1">
        <v>0</v>
      </c>
      <c r="B16" t="s">
        <v>21</v>
      </c>
      <c r="C16" t="s">
        <v>5449</v>
      </c>
    </row>
    <row r="17" spans="1:11" x14ac:dyDescent="0.3">
      <c r="A17" s="1">
        <v>1</v>
      </c>
      <c r="B17" t="s">
        <v>23</v>
      </c>
      <c r="C17" t="s">
        <v>505</v>
      </c>
      <c r="K17" t="str">
        <f>K2 &amp; K3 &amp; ". " &amp; K4 &amp; ". " &amp; K5 &amp; K6 &amp; ". " &amp; K7 &amp; ". " &amp; K8 &amp; ". " &amp; K9 &amp; "."</f>
        <v>GATX Corporation is scheduled to report earnings on Jul 20, 2017. The stock is currently trading at $63.08, up 2.07% after opening up 2.98% over yesterday's close. The one year target estimate for GATX is $63.25 which would be a .27% increase over the current price. Earnings are expected to decrease by 1.8% from last quarter based on the average of 7 analyst estimates (Yahoo Finance). The stock is trading in the high end of its 52-week range. Over the last 4 quarters, we've seen a positive earnings surprise 4 times, and a negative earnings surprise 0 times.</v>
      </c>
    </row>
    <row r="18" spans="1:11" x14ac:dyDescent="0.3">
      <c r="A18" s="1">
        <v>2</v>
      </c>
      <c r="B18" t="s">
        <v>24</v>
      </c>
      <c r="C18" t="s">
        <v>5450</v>
      </c>
    </row>
    <row r="19" spans="1:11" x14ac:dyDescent="0.3">
      <c r="A19" s="1">
        <v>3</v>
      </c>
      <c r="B19" t="s">
        <v>26</v>
      </c>
      <c r="C19" t="s">
        <v>5451</v>
      </c>
    </row>
    <row r="20" spans="1:11" x14ac:dyDescent="0.3">
      <c r="A20" s="1">
        <v>4</v>
      </c>
      <c r="B20" t="s">
        <v>28</v>
      </c>
      <c r="C20" t="s">
        <v>1167</v>
      </c>
    </row>
    <row r="21" spans="1:11" x14ac:dyDescent="0.3">
      <c r="A21" s="1">
        <v>5</v>
      </c>
      <c r="B21" t="s">
        <v>30</v>
      </c>
      <c r="C21" t="s">
        <v>5452</v>
      </c>
    </row>
    <row r="22" spans="1:11" x14ac:dyDescent="0.3">
      <c r="A22" s="1">
        <v>6</v>
      </c>
      <c r="B22" t="s">
        <v>32</v>
      </c>
      <c r="C22" t="s">
        <v>5453</v>
      </c>
    </row>
    <row r="23" spans="1:11" x14ac:dyDescent="0.3">
      <c r="A23" s="1">
        <v>7</v>
      </c>
      <c r="B23" t="s">
        <v>33</v>
      </c>
      <c r="C23" t="s">
        <v>5454</v>
      </c>
    </row>
    <row r="26" spans="1:11" x14ac:dyDescent="0.3">
      <c r="B26" s="1" t="s">
        <v>35</v>
      </c>
      <c r="C26" s="1" t="s">
        <v>36</v>
      </c>
      <c r="D26" s="1" t="s">
        <v>37</v>
      </c>
      <c r="E26" s="1" t="s">
        <v>38</v>
      </c>
      <c r="F26" s="1" t="s">
        <v>39</v>
      </c>
    </row>
    <row r="27" spans="1:11" x14ac:dyDescent="0.3">
      <c r="A27" s="1">
        <v>0</v>
      </c>
      <c r="B27" t="s">
        <v>40</v>
      </c>
      <c r="C27">
        <v>7</v>
      </c>
      <c r="D27">
        <v>7</v>
      </c>
      <c r="E27">
        <v>5</v>
      </c>
      <c r="F27">
        <v>7</v>
      </c>
    </row>
    <row r="28" spans="1:11" x14ac:dyDescent="0.3">
      <c r="A28" s="1">
        <v>1</v>
      </c>
      <c r="B28" t="s">
        <v>41</v>
      </c>
      <c r="C28">
        <v>1.1100000000000001</v>
      </c>
      <c r="D28">
        <v>1.0900000000000001</v>
      </c>
      <c r="E28">
        <v>4.55</v>
      </c>
      <c r="F28">
        <v>4.18</v>
      </c>
    </row>
    <row r="29" spans="1:11" x14ac:dyDescent="0.3">
      <c r="A29" s="1">
        <v>2</v>
      </c>
      <c r="B29" t="s">
        <v>42</v>
      </c>
      <c r="C29">
        <v>1.04</v>
      </c>
      <c r="D29">
        <v>1.04</v>
      </c>
      <c r="E29">
        <v>4.51</v>
      </c>
      <c r="F29">
        <v>4</v>
      </c>
    </row>
    <row r="30" spans="1:11" x14ac:dyDescent="0.3">
      <c r="A30" s="1">
        <v>3</v>
      </c>
      <c r="B30" t="s">
        <v>43</v>
      </c>
      <c r="C30">
        <v>1.24</v>
      </c>
      <c r="D30">
        <v>1.1299999999999999</v>
      </c>
      <c r="E30">
        <v>4.5999999999999996</v>
      </c>
      <c r="F30">
        <v>4.34</v>
      </c>
    </row>
    <row r="31" spans="1:11" x14ac:dyDescent="0.3">
      <c r="A31" s="1">
        <v>4</v>
      </c>
      <c r="B31" t="s">
        <v>44</v>
      </c>
      <c r="C31">
        <v>1.49</v>
      </c>
      <c r="D31">
        <v>1.5</v>
      </c>
      <c r="E31">
        <v>5.77</v>
      </c>
      <c r="F31">
        <v>4.55</v>
      </c>
    </row>
    <row r="33" spans="1:6" x14ac:dyDescent="0.3">
      <c r="B33" s="1" t="s">
        <v>45</v>
      </c>
      <c r="C33" s="1" t="s">
        <v>36</v>
      </c>
      <c r="D33" s="1" t="s">
        <v>37</v>
      </c>
      <c r="E33" s="1" t="s">
        <v>38</v>
      </c>
      <c r="F33" s="1" t="s">
        <v>39</v>
      </c>
    </row>
    <row r="34" spans="1:6" x14ac:dyDescent="0.3">
      <c r="A34" s="1">
        <v>0</v>
      </c>
      <c r="B34" t="s">
        <v>40</v>
      </c>
      <c r="C34" t="s">
        <v>1924</v>
      </c>
      <c r="D34" t="s">
        <v>1924</v>
      </c>
      <c r="E34" t="s">
        <v>1925</v>
      </c>
      <c r="F34" t="s">
        <v>1925</v>
      </c>
    </row>
    <row r="35" spans="1:6" x14ac:dyDescent="0.3">
      <c r="A35" s="1">
        <v>1</v>
      </c>
      <c r="B35" t="s">
        <v>41</v>
      </c>
      <c r="C35" t="s">
        <v>5455</v>
      </c>
      <c r="D35" t="s">
        <v>5456</v>
      </c>
      <c r="E35" t="s">
        <v>5457</v>
      </c>
      <c r="F35" t="s">
        <v>3753</v>
      </c>
    </row>
    <row r="36" spans="1:6" x14ac:dyDescent="0.3">
      <c r="A36" s="1">
        <v>2</v>
      </c>
      <c r="B36" t="s">
        <v>42</v>
      </c>
      <c r="C36" t="s">
        <v>5458</v>
      </c>
      <c r="D36" t="s">
        <v>5458</v>
      </c>
      <c r="E36" t="s">
        <v>3753</v>
      </c>
      <c r="F36" t="s">
        <v>4611</v>
      </c>
    </row>
    <row r="37" spans="1:6" x14ac:dyDescent="0.3">
      <c r="A37" s="1">
        <v>3</v>
      </c>
      <c r="B37" t="s">
        <v>43</v>
      </c>
      <c r="C37" t="s">
        <v>5459</v>
      </c>
      <c r="D37" t="s">
        <v>5460</v>
      </c>
      <c r="E37" t="s">
        <v>1881</v>
      </c>
      <c r="F37" t="s">
        <v>52</v>
      </c>
    </row>
    <row r="38" spans="1:6" x14ac:dyDescent="0.3">
      <c r="A38" s="1">
        <v>4</v>
      </c>
      <c r="B38" t="s">
        <v>53</v>
      </c>
      <c r="C38" t="s">
        <v>5461</v>
      </c>
      <c r="D38" t="s">
        <v>5462</v>
      </c>
      <c r="E38" t="s">
        <v>5463</v>
      </c>
      <c r="F38" t="s">
        <v>5457</v>
      </c>
    </row>
    <row r="39" spans="1:6" x14ac:dyDescent="0.3">
      <c r="A39" s="1">
        <v>5</v>
      </c>
      <c r="B39" t="s">
        <v>55</v>
      </c>
      <c r="C39" t="s">
        <v>5464</v>
      </c>
      <c r="D39" t="s">
        <v>5465</v>
      </c>
      <c r="E39" t="s">
        <v>4053</v>
      </c>
      <c r="F39" t="s">
        <v>5466</v>
      </c>
    </row>
    <row r="41" spans="1:6" x14ac:dyDescent="0.3">
      <c r="B41" s="1" t="s">
        <v>58</v>
      </c>
      <c r="C41" s="1" t="s">
        <v>241</v>
      </c>
      <c r="D41" s="1" t="s">
        <v>242</v>
      </c>
      <c r="E41" s="1" t="s">
        <v>243</v>
      </c>
      <c r="F41" s="1" t="s">
        <v>244</v>
      </c>
    </row>
    <row r="42" spans="1:6" x14ac:dyDescent="0.3">
      <c r="A42" s="1">
        <v>0</v>
      </c>
      <c r="B42" t="s">
        <v>63</v>
      </c>
      <c r="C42" t="s">
        <v>3373</v>
      </c>
      <c r="D42" t="s">
        <v>1041</v>
      </c>
      <c r="E42" t="s">
        <v>2142</v>
      </c>
      <c r="F42" t="s">
        <v>2143</v>
      </c>
    </row>
    <row r="43" spans="1:6" x14ac:dyDescent="0.3">
      <c r="A43" s="1">
        <v>1</v>
      </c>
      <c r="B43" t="s">
        <v>66</v>
      </c>
      <c r="C43" t="s">
        <v>5467</v>
      </c>
      <c r="D43" t="s">
        <v>5468</v>
      </c>
      <c r="E43" t="s">
        <v>503</v>
      </c>
      <c r="F43" t="s">
        <v>506</v>
      </c>
    </row>
    <row r="44" spans="1:6" x14ac:dyDescent="0.3">
      <c r="A44" s="1">
        <v>2</v>
      </c>
      <c r="B44" t="s">
        <v>69</v>
      </c>
      <c r="C44" t="s">
        <v>294</v>
      </c>
      <c r="D44" t="s">
        <v>3375</v>
      </c>
      <c r="E44" t="s">
        <v>3398</v>
      </c>
      <c r="F44" t="s">
        <v>1943</v>
      </c>
    </row>
    <row r="45" spans="1:6" x14ac:dyDescent="0.3">
      <c r="A45" s="1">
        <v>3</v>
      </c>
      <c r="B45" t="s">
        <v>72</v>
      </c>
      <c r="C45" t="s">
        <v>5469</v>
      </c>
      <c r="D45" t="s">
        <v>5470</v>
      </c>
      <c r="E45" t="s">
        <v>3232</v>
      </c>
      <c r="F45" t="s">
        <v>5471</v>
      </c>
    </row>
    <row r="47" spans="1:6" x14ac:dyDescent="0.3">
      <c r="B47" s="1" t="s">
        <v>75</v>
      </c>
      <c r="C47" s="1" t="s">
        <v>36</v>
      </c>
      <c r="D47" s="1" t="s">
        <v>37</v>
      </c>
      <c r="E47" s="1" t="s">
        <v>38</v>
      </c>
      <c r="F47" s="1" t="s">
        <v>39</v>
      </c>
    </row>
    <row r="48" spans="1:6" x14ac:dyDescent="0.3">
      <c r="A48" s="1">
        <v>0</v>
      </c>
      <c r="B48" t="s">
        <v>76</v>
      </c>
      <c r="C48">
        <v>1.1100000000000001</v>
      </c>
      <c r="D48">
        <v>1.0900000000000001</v>
      </c>
      <c r="E48">
        <v>4.55</v>
      </c>
      <c r="F48">
        <v>4.18</v>
      </c>
    </row>
    <row r="49" spans="1:6" x14ac:dyDescent="0.3">
      <c r="A49" s="1">
        <v>1</v>
      </c>
      <c r="B49" t="s">
        <v>77</v>
      </c>
      <c r="C49">
        <v>1.1100000000000001</v>
      </c>
      <c r="D49">
        <v>1.0900000000000001</v>
      </c>
      <c r="E49">
        <v>4.55</v>
      </c>
      <c r="F49">
        <v>4.18</v>
      </c>
    </row>
    <row r="50" spans="1:6" x14ac:dyDescent="0.3">
      <c r="A50" s="1">
        <v>2</v>
      </c>
      <c r="B50" t="s">
        <v>78</v>
      </c>
      <c r="C50">
        <v>1.1299999999999999</v>
      </c>
      <c r="D50">
        <v>1.0900000000000001</v>
      </c>
      <c r="E50">
        <v>4.55</v>
      </c>
      <c r="F50">
        <v>4.1900000000000004</v>
      </c>
    </row>
    <row r="51" spans="1:6" x14ac:dyDescent="0.3">
      <c r="A51" s="1">
        <v>3</v>
      </c>
      <c r="B51" t="s">
        <v>79</v>
      </c>
      <c r="C51">
        <v>1.1299999999999999</v>
      </c>
      <c r="D51">
        <v>1.0900000000000001</v>
      </c>
      <c r="E51">
        <v>4.55</v>
      </c>
      <c r="F51">
        <v>4.16</v>
      </c>
    </row>
    <row r="52" spans="1:6" x14ac:dyDescent="0.3">
      <c r="A52" s="1">
        <v>4</v>
      </c>
      <c r="B52" t="s">
        <v>80</v>
      </c>
      <c r="C52">
        <v>1.18</v>
      </c>
      <c r="D52">
        <v>1.1599999999999999</v>
      </c>
      <c r="E52">
        <v>4.5</v>
      </c>
      <c r="F52">
        <v>4.1100000000000003</v>
      </c>
    </row>
    <row r="54" spans="1:6" x14ac:dyDescent="0.3">
      <c r="B54" s="1" t="s">
        <v>81</v>
      </c>
      <c r="C54" s="1" t="s">
        <v>36</v>
      </c>
      <c r="D54" s="1" t="s">
        <v>37</v>
      </c>
      <c r="E54" s="1" t="s">
        <v>38</v>
      </c>
      <c r="F54" s="1" t="s">
        <v>39</v>
      </c>
    </row>
    <row r="55" spans="1:6" x14ac:dyDescent="0.3">
      <c r="A55" s="1">
        <v>0</v>
      </c>
      <c r="B55" t="s">
        <v>82</v>
      </c>
    </row>
    <row r="56" spans="1:6" x14ac:dyDescent="0.3">
      <c r="A56" s="1">
        <v>1</v>
      </c>
      <c r="B56" t="s">
        <v>83</v>
      </c>
    </row>
    <row r="57" spans="1:6" x14ac:dyDescent="0.3">
      <c r="A57" s="1">
        <v>2</v>
      </c>
      <c r="B57" t="s">
        <v>84</v>
      </c>
    </row>
    <row r="58" spans="1:6" x14ac:dyDescent="0.3">
      <c r="A58" s="1">
        <v>3</v>
      </c>
      <c r="B58" t="s">
        <v>85</v>
      </c>
    </row>
    <row r="60" spans="1:6" x14ac:dyDescent="0.3">
      <c r="B60" s="1" t="s">
        <v>86</v>
      </c>
      <c r="C60" s="1" t="s">
        <v>5472</v>
      </c>
      <c r="D60" s="1" t="s">
        <v>88</v>
      </c>
      <c r="E60" s="1" t="s">
        <v>89</v>
      </c>
      <c r="F60" s="1" t="s">
        <v>90</v>
      </c>
    </row>
    <row r="61" spans="1:6" x14ac:dyDescent="0.3">
      <c r="A61" s="1">
        <v>0</v>
      </c>
      <c r="B61" t="s">
        <v>91</v>
      </c>
      <c r="C61" t="s">
        <v>5473</v>
      </c>
      <c r="F61">
        <v>0.19</v>
      </c>
    </row>
    <row r="62" spans="1:6" x14ac:dyDescent="0.3">
      <c r="A62" s="1">
        <v>1</v>
      </c>
      <c r="B62" t="s">
        <v>93</v>
      </c>
      <c r="C62" t="s">
        <v>5474</v>
      </c>
      <c r="F62">
        <v>0.21</v>
      </c>
    </row>
    <row r="63" spans="1:6" x14ac:dyDescent="0.3">
      <c r="A63" s="1">
        <v>2</v>
      </c>
      <c r="B63" t="s">
        <v>95</v>
      </c>
      <c r="C63" t="s">
        <v>5475</v>
      </c>
      <c r="F63">
        <v>0.08</v>
      </c>
    </row>
    <row r="64" spans="1:6" x14ac:dyDescent="0.3">
      <c r="A64" s="1">
        <v>3</v>
      </c>
      <c r="B64" t="s">
        <v>96</v>
      </c>
      <c r="C64" t="s">
        <v>5476</v>
      </c>
      <c r="F64">
        <v>0.12</v>
      </c>
    </row>
    <row r="65" spans="1:6" x14ac:dyDescent="0.3">
      <c r="A65" s="1">
        <v>4</v>
      </c>
      <c r="B65" t="s">
        <v>98</v>
      </c>
      <c r="C65" t="s">
        <v>254</v>
      </c>
      <c r="F65">
        <v>0.09</v>
      </c>
    </row>
    <row r="66" spans="1:6" x14ac:dyDescent="0.3">
      <c r="A66" s="1">
        <v>5</v>
      </c>
      <c r="B66" t="s">
        <v>100</v>
      </c>
      <c r="C66" t="s">
        <v>5477</v>
      </c>
    </row>
    <row r="68" spans="1:6" x14ac:dyDescent="0.3">
      <c r="A68" s="1">
        <v>0</v>
      </c>
      <c r="B68" t="s">
        <v>102</v>
      </c>
      <c r="C68" t="s">
        <v>5449</v>
      </c>
    </row>
    <row r="69" spans="1:6" x14ac:dyDescent="0.3">
      <c r="A69" s="1">
        <v>1</v>
      </c>
      <c r="B69" t="s">
        <v>103</v>
      </c>
    </row>
    <row r="70" spans="1:6" x14ac:dyDescent="0.3">
      <c r="A70" s="1">
        <v>2</v>
      </c>
      <c r="B70" t="s">
        <v>104</v>
      </c>
      <c r="C70" t="s">
        <v>5450</v>
      </c>
    </row>
    <row r="71" spans="1:6" x14ac:dyDescent="0.3">
      <c r="A71" s="1">
        <v>3</v>
      </c>
      <c r="B71" t="s">
        <v>105</v>
      </c>
      <c r="C71" t="s">
        <v>5478</v>
      </c>
    </row>
    <row r="72" spans="1:6" x14ac:dyDescent="0.3">
      <c r="A72" s="1">
        <v>4</v>
      </c>
      <c r="B72" t="s">
        <v>107</v>
      </c>
      <c r="C72" t="s">
        <v>2130</v>
      </c>
    </row>
    <row r="73" spans="1:6" x14ac:dyDescent="0.3">
      <c r="A73" s="1">
        <v>5</v>
      </c>
      <c r="B73" t="s">
        <v>109</v>
      </c>
      <c r="C73" t="s">
        <v>507</v>
      </c>
    </row>
    <row r="74" spans="1:6" x14ac:dyDescent="0.3">
      <c r="A74" s="1">
        <v>6</v>
      </c>
      <c r="B74" t="s">
        <v>111</v>
      </c>
      <c r="C74" t="s">
        <v>5479</v>
      </c>
    </row>
    <row r="75" spans="1:6" x14ac:dyDescent="0.3">
      <c r="A75" s="1">
        <v>7</v>
      </c>
      <c r="B75" t="s">
        <v>113</v>
      </c>
    </row>
    <row r="76" spans="1:6" x14ac:dyDescent="0.3">
      <c r="A76" s="1">
        <v>8</v>
      </c>
      <c r="B76" t="s">
        <v>114</v>
      </c>
    </row>
    <row r="78" spans="1:6" x14ac:dyDescent="0.3">
      <c r="A78" s="1">
        <v>0</v>
      </c>
      <c r="B78" t="s">
        <v>115</v>
      </c>
      <c r="C78" t="s">
        <v>116</v>
      </c>
    </row>
    <row r="79" spans="1:6" x14ac:dyDescent="0.3">
      <c r="A79" s="1">
        <v>1</v>
      </c>
      <c r="B79" t="s">
        <v>117</v>
      </c>
      <c r="C79" t="s">
        <v>118</v>
      </c>
    </row>
    <row r="81" spans="1:3" x14ac:dyDescent="0.3">
      <c r="A81" s="1">
        <v>0</v>
      </c>
      <c r="B81" t="s">
        <v>119</v>
      </c>
      <c r="C81" t="s">
        <v>5480</v>
      </c>
    </row>
    <row r="82" spans="1:3" x14ac:dyDescent="0.3">
      <c r="A82" s="1">
        <v>1</v>
      </c>
      <c r="B82" t="s">
        <v>121</v>
      </c>
      <c r="C82" t="s">
        <v>5481</v>
      </c>
    </row>
    <row r="84" spans="1:3" x14ac:dyDescent="0.3">
      <c r="A84" s="1">
        <v>0</v>
      </c>
      <c r="B84" t="s">
        <v>123</v>
      </c>
      <c r="C84" t="s">
        <v>5482</v>
      </c>
    </row>
    <row r="85" spans="1:3" x14ac:dyDescent="0.3">
      <c r="A85" s="1">
        <v>1</v>
      </c>
      <c r="B85" t="s">
        <v>124</v>
      </c>
      <c r="C85" t="s">
        <v>5483</v>
      </c>
    </row>
    <row r="87" spans="1:3" x14ac:dyDescent="0.3">
      <c r="A87" s="1">
        <v>0</v>
      </c>
      <c r="B87" t="s">
        <v>126</v>
      </c>
      <c r="C87" t="s">
        <v>1881</v>
      </c>
    </row>
    <row r="88" spans="1:3" x14ac:dyDescent="0.3">
      <c r="A88" s="1">
        <v>1</v>
      </c>
      <c r="B88" t="s">
        <v>128</v>
      </c>
      <c r="C88" t="s">
        <v>5484</v>
      </c>
    </row>
    <row r="89" spans="1:3" x14ac:dyDescent="0.3">
      <c r="A89" s="1">
        <v>2</v>
      </c>
      <c r="B89" t="s">
        <v>130</v>
      </c>
      <c r="C89" t="s">
        <v>5485</v>
      </c>
    </row>
    <row r="90" spans="1:3" x14ac:dyDescent="0.3">
      <c r="A90" s="1">
        <v>3</v>
      </c>
      <c r="B90" t="s">
        <v>132</v>
      </c>
      <c r="C90" t="s">
        <v>5486</v>
      </c>
    </row>
    <row r="91" spans="1:3" x14ac:dyDescent="0.3">
      <c r="A91" s="1">
        <v>4</v>
      </c>
      <c r="B91" t="s">
        <v>134</v>
      </c>
      <c r="C91" t="s">
        <v>5487</v>
      </c>
    </row>
    <row r="92" spans="1:3" x14ac:dyDescent="0.3">
      <c r="A92" s="1">
        <v>5</v>
      </c>
      <c r="B92" t="s">
        <v>136</v>
      </c>
      <c r="C92" t="s">
        <v>5488</v>
      </c>
    </row>
    <row r="93" spans="1:3" x14ac:dyDescent="0.3">
      <c r="A93" s="1">
        <v>6</v>
      </c>
      <c r="B93" t="s">
        <v>138</v>
      </c>
      <c r="C93" t="s">
        <v>5451</v>
      </c>
    </row>
    <row r="94" spans="1:3" x14ac:dyDescent="0.3">
      <c r="A94" s="1">
        <v>7</v>
      </c>
      <c r="B94" t="s">
        <v>139</v>
      </c>
      <c r="C94" t="s">
        <v>5489</v>
      </c>
    </row>
    <row r="96" spans="1:3" x14ac:dyDescent="0.3">
      <c r="A96" s="1">
        <v>0</v>
      </c>
      <c r="B96" t="s">
        <v>140</v>
      </c>
      <c r="C96" t="s">
        <v>5490</v>
      </c>
    </row>
    <row r="97" spans="1:3" x14ac:dyDescent="0.3">
      <c r="A97" s="1">
        <v>1</v>
      </c>
      <c r="B97" t="s">
        <v>142</v>
      </c>
      <c r="C97" t="s">
        <v>5491</v>
      </c>
    </row>
    <row r="98" spans="1:3" x14ac:dyDescent="0.3">
      <c r="A98" s="1">
        <v>2</v>
      </c>
      <c r="B98" t="s">
        <v>144</v>
      </c>
      <c r="C98" t="s">
        <v>5492</v>
      </c>
    </row>
    <row r="99" spans="1:3" x14ac:dyDescent="0.3">
      <c r="A99" s="1">
        <v>3</v>
      </c>
      <c r="B99" t="s">
        <v>146</v>
      </c>
      <c r="C99" t="s">
        <v>5493</v>
      </c>
    </row>
    <row r="100" spans="1:3" x14ac:dyDescent="0.3">
      <c r="A100" s="1">
        <v>4</v>
      </c>
      <c r="B100" t="s">
        <v>148</v>
      </c>
      <c r="C100" t="s">
        <v>5494</v>
      </c>
    </row>
    <row r="101" spans="1:3" x14ac:dyDescent="0.3">
      <c r="A101" s="1">
        <v>5</v>
      </c>
      <c r="B101" t="s">
        <v>149</v>
      </c>
      <c r="C101" t="s">
        <v>5495</v>
      </c>
    </row>
    <row r="103" spans="1:3" x14ac:dyDescent="0.3">
      <c r="A103" s="1">
        <v>0</v>
      </c>
      <c r="B103" t="s">
        <v>151</v>
      </c>
      <c r="C103" t="s">
        <v>5496</v>
      </c>
    </row>
    <row r="104" spans="1:3" x14ac:dyDescent="0.3">
      <c r="A104" s="1">
        <v>1</v>
      </c>
      <c r="B104" t="s">
        <v>152</v>
      </c>
      <c r="C104" t="s">
        <v>5497</v>
      </c>
    </row>
    <row r="106" spans="1:3" x14ac:dyDescent="0.3">
      <c r="A106" s="1">
        <v>0</v>
      </c>
      <c r="B106" t="s">
        <v>23</v>
      </c>
      <c r="C106" t="s">
        <v>505</v>
      </c>
    </row>
    <row r="107" spans="1:3" x14ac:dyDescent="0.3">
      <c r="A107" s="1">
        <v>1</v>
      </c>
      <c r="B107" t="s">
        <v>153</v>
      </c>
      <c r="C107" t="s">
        <v>1098</v>
      </c>
    </row>
    <row r="108" spans="1:3" x14ac:dyDescent="0.3">
      <c r="A108" s="1">
        <v>2</v>
      </c>
      <c r="B108" t="s">
        <v>155</v>
      </c>
      <c r="C108" t="s">
        <v>156</v>
      </c>
    </row>
    <row r="109" spans="1:3" x14ac:dyDescent="0.3">
      <c r="A109" s="1">
        <v>3</v>
      </c>
      <c r="B109" t="s">
        <v>157</v>
      </c>
      <c r="C109" t="s">
        <v>5498</v>
      </c>
    </row>
    <row r="110" spans="1:3" x14ac:dyDescent="0.3">
      <c r="A110" s="1">
        <v>4</v>
      </c>
      <c r="B110" t="s">
        <v>159</v>
      </c>
      <c r="C110" t="s">
        <v>5499</v>
      </c>
    </row>
    <row r="111" spans="1:3" x14ac:dyDescent="0.3">
      <c r="A111" s="1">
        <v>5</v>
      </c>
      <c r="B111" t="s">
        <v>161</v>
      </c>
      <c r="C111" t="s">
        <v>5500</v>
      </c>
    </row>
    <row r="112" spans="1:3" x14ac:dyDescent="0.3">
      <c r="A112" s="1">
        <v>6</v>
      </c>
      <c r="B112" t="s">
        <v>163</v>
      </c>
      <c r="C112" t="s">
        <v>5501</v>
      </c>
    </row>
    <row r="114" spans="1:3" x14ac:dyDescent="0.3">
      <c r="A114" s="1">
        <v>0</v>
      </c>
      <c r="B114" t="s">
        <v>165</v>
      </c>
      <c r="C114" t="s">
        <v>5502</v>
      </c>
    </row>
    <row r="115" spans="1:3" x14ac:dyDescent="0.3">
      <c r="A115" s="1">
        <v>1</v>
      </c>
      <c r="B115" t="s">
        <v>167</v>
      </c>
      <c r="C115" t="s">
        <v>5503</v>
      </c>
    </row>
    <row r="116" spans="1:3" x14ac:dyDescent="0.3">
      <c r="A116" s="1">
        <v>2</v>
      </c>
      <c r="B116" t="s">
        <v>169</v>
      </c>
      <c r="C116" t="s">
        <v>5504</v>
      </c>
    </row>
    <row r="117" spans="1:3" x14ac:dyDescent="0.3">
      <c r="A117" s="1">
        <v>3</v>
      </c>
      <c r="B117" t="s">
        <v>171</v>
      </c>
      <c r="C117" t="s">
        <v>5505</v>
      </c>
    </row>
    <row r="118" spans="1:3" x14ac:dyDescent="0.3">
      <c r="A118" s="1">
        <v>4</v>
      </c>
      <c r="B118" t="s">
        <v>173</v>
      </c>
      <c r="C118" t="s">
        <v>5506</v>
      </c>
    </row>
    <row r="119" spans="1:3" x14ac:dyDescent="0.3">
      <c r="A119" s="1">
        <v>5</v>
      </c>
      <c r="B119" t="s">
        <v>174</v>
      </c>
      <c r="C119" t="s">
        <v>5507</v>
      </c>
    </row>
    <row r="120" spans="1:3" x14ac:dyDescent="0.3">
      <c r="A120" s="1">
        <v>6</v>
      </c>
      <c r="B120" t="s">
        <v>175</v>
      </c>
      <c r="C120" t="s">
        <v>271</v>
      </c>
    </row>
    <row r="121" spans="1:3" x14ac:dyDescent="0.3">
      <c r="A121" s="1">
        <v>7</v>
      </c>
      <c r="B121" t="s">
        <v>176</v>
      </c>
      <c r="C121" t="s">
        <v>5508</v>
      </c>
    </row>
    <row r="122" spans="1:3" x14ac:dyDescent="0.3">
      <c r="A122" s="1">
        <v>8</v>
      </c>
      <c r="B122" t="s">
        <v>177</v>
      </c>
      <c r="C122" t="s">
        <v>5509</v>
      </c>
    </row>
    <row r="123" spans="1:3" x14ac:dyDescent="0.3">
      <c r="A123" s="1">
        <v>9</v>
      </c>
      <c r="B123" t="s">
        <v>178</v>
      </c>
      <c r="C123" t="s">
        <v>5240</v>
      </c>
    </row>
    <row r="125" spans="1:3" x14ac:dyDescent="0.3">
      <c r="A125" s="1">
        <v>0</v>
      </c>
      <c r="B125" t="s">
        <v>179</v>
      </c>
      <c r="C125" t="s">
        <v>3340</v>
      </c>
    </row>
    <row r="126" spans="1:3" x14ac:dyDescent="0.3">
      <c r="A126" s="1">
        <v>1</v>
      </c>
      <c r="B126" t="s">
        <v>180</v>
      </c>
      <c r="C126" t="s">
        <v>5510</v>
      </c>
    </row>
    <row r="127" spans="1:3" x14ac:dyDescent="0.3">
      <c r="A127" s="1">
        <v>2</v>
      </c>
      <c r="B127" t="s">
        <v>181</v>
      </c>
      <c r="C127" t="s">
        <v>2755</v>
      </c>
    </row>
    <row r="128" spans="1:3" x14ac:dyDescent="0.3">
      <c r="A128" s="1">
        <v>3</v>
      </c>
      <c r="B128" t="s">
        <v>183</v>
      </c>
      <c r="C128" t="s">
        <v>3934</v>
      </c>
    </row>
    <row r="129" spans="1:8" x14ac:dyDescent="0.3">
      <c r="A129" s="1">
        <v>4</v>
      </c>
      <c r="B129" t="s">
        <v>185</v>
      </c>
      <c r="C129" t="s">
        <v>5511</v>
      </c>
    </row>
    <row r="130" spans="1:8" x14ac:dyDescent="0.3">
      <c r="A130" s="1">
        <v>5</v>
      </c>
      <c r="B130" t="s">
        <v>186</v>
      </c>
      <c r="C130" t="s">
        <v>5512</v>
      </c>
    </row>
    <row r="131" spans="1:8" x14ac:dyDescent="0.3">
      <c r="A131" s="1">
        <v>6</v>
      </c>
      <c r="B131" t="s">
        <v>187</v>
      </c>
      <c r="C131" t="s">
        <v>5513</v>
      </c>
    </row>
    <row r="132" spans="1:8" x14ac:dyDescent="0.3">
      <c r="A132" s="1">
        <v>7</v>
      </c>
      <c r="B132" t="s">
        <v>188</v>
      </c>
      <c r="C132" t="s">
        <v>5514</v>
      </c>
    </row>
    <row r="133" spans="1:8" x14ac:dyDescent="0.3">
      <c r="A133" s="1">
        <v>8</v>
      </c>
      <c r="B133" t="s">
        <v>189</v>
      </c>
      <c r="C133" t="s">
        <v>1997</v>
      </c>
    </row>
    <row r="134" spans="1:8" x14ac:dyDescent="0.3">
      <c r="A134" s="1">
        <v>9</v>
      </c>
      <c r="B134" t="s">
        <v>190</v>
      </c>
      <c r="C134" t="s">
        <v>5515</v>
      </c>
    </row>
    <row r="137" spans="1:8" x14ac:dyDescent="0.3">
      <c r="B137" s="1" t="s">
        <v>191</v>
      </c>
      <c r="C137" s="1" t="s">
        <v>192</v>
      </c>
      <c r="D137" s="1" t="s">
        <v>193</v>
      </c>
      <c r="E137" s="1" t="s">
        <v>194</v>
      </c>
      <c r="F137" s="1" t="s">
        <v>195</v>
      </c>
    </row>
    <row r="138" spans="1:8" x14ac:dyDescent="0.3">
      <c r="A138" s="1">
        <v>0</v>
      </c>
      <c r="B138" t="s">
        <v>5516</v>
      </c>
      <c r="C138" t="s">
        <v>2000</v>
      </c>
      <c r="D138" t="s">
        <v>3044</v>
      </c>
      <c r="E138" t="s">
        <v>4073</v>
      </c>
      <c r="F138">
        <v>58</v>
      </c>
    </row>
    <row r="139" spans="1:8" x14ac:dyDescent="0.3">
      <c r="A139" s="1">
        <v>1</v>
      </c>
      <c r="B139" t="s">
        <v>5517</v>
      </c>
      <c r="C139" t="s">
        <v>1148</v>
      </c>
      <c r="D139" t="s">
        <v>5518</v>
      </c>
      <c r="E139" t="s">
        <v>5519</v>
      </c>
      <c r="F139">
        <v>53</v>
      </c>
    </row>
    <row r="140" spans="1:8" x14ac:dyDescent="0.3">
      <c r="A140" s="1">
        <v>2</v>
      </c>
      <c r="B140" t="s">
        <v>5520</v>
      </c>
      <c r="C140" t="s">
        <v>5521</v>
      </c>
      <c r="D140" t="s">
        <v>5522</v>
      </c>
      <c r="E140" t="s">
        <v>5523</v>
      </c>
      <c r="F140">
        <v>62</v>
      </c>
    </row>
    <row r="141" spans="1:8" x14ac:dyDescent="0.3">
      <c r="A141" s="1">
        <v>3</v>
      </c>
      <c r="B141" t="s">
        <v>5524</v>
      </c>
      <c r="C141" t="s">
        <v>5525</v>
      </c>
      <c r="D141" t="s">
        <v>5526</v>
      </c>
      <c r="E141" t="s">
        <v>1722</v>
      </c>
      <c r="F141">
        <v>60</v>
      </c>
    </row>
    <row r="142" spans="1:8" x14ac:dyDescent="0.3">
      <c r="A142" s="1">
        <v>4</v>
      </c>
      <c r="B142" t="s">
        <v>5527</v>
      </c>
      <c r="C142" t="s">
        <v>5528</v>
      </c>
      <c r="D142" t="s">
        <v>5529</v>
      </c>
      <c r="E142" t="s">
        <v>5530</v>
      </c>
      <c r="F142">
        <v>48</v>
      </c>
    </row>
    <row r="144" spans="1:8" x14ac:dyDescent="0.3">
      <c r="B144" s="1" t="s">
        <v>318</v>
      </c>
      <c r="C144" s="1" t="s">
        <v>319</v>
      </c>
      <c r="D144" s="1" t="s">
        <v>320</v>
      </c>
      <c r="E144" s="1" t="s">
        <v>321</v>
      </c>
      <c r="F144" s="1" t="s">
        <v>322</v>
      </c>
      <c r="G144" s="1" t="s">
        <v>323</v>
      </c>
      <c r="H144" s="1" t="s">
        <v>324</v>
      </c>
    </row>
    <row r="145" spans="1:8" x14ac:dyDescent="0.3">
      <c r="A145" s="1">
        <v>0</v>
      </c>
      <c r="B145" t="s">
        <v>325</v>
      </c>
      <c r="C145" t="s">
        <v>1799</v>
      </c>
      <c r="D145" t="s">
        <v>4611</v>
      </c>
      <c r="E145" t="s">
        <v>1788</v>
      </c>
      <c r="F145" t="s">
        <v>1788</v>
      </c>
      <c r="G145" t="s">
        <v>5463</v>
      </c>
    </row>
    <row r="146" spans="1:8" x14ac:dyDescent="0.3">
      <c r="A146" s="1">
        <v>1</v>
      </c>
      <c r="B146" t="s">
        <v>330</v>
      </c>
      <c r="C146" t="s">
        <v>331</v>
      </c>
      <c r="D146" t="s">
        <v>5531</v>
      </c>
      <c r="E146" t="s">
        <v>4782</v>
      </c>
      <c r="F146" t="s">
        <v>5532</v>
      </c>
      <c r="G146" t="s">
        <v>5533</v>
      </c>
    </row>
    <row r="147" spans="1:8" x14ac:dyDescent="0.3">
      <c r="A147" s="1">
        <v>2</v>
      </c>
      <c r="B147" t="s">
        <v>336</v>
      </c>
      <c r="C147" t="s">
        <v>5534</v>
      </c>
      <c r="D147" t="s">
        <v>5535</v>
      </c>
      <c r="E147" t="s">
        <v>5536</v>
      </c>
      <c r="F147" t="s">
        <v>5537</v>
      </c>
      <c r="G147" t="s">
        <v>5538</v>
      </c>
    </row>
    <row r="148" spans="1:8" x14ac:dyDescent="0.3">
      <c r="A148" s="1">
        <v>3</v>
      </c>
      <c r="B148" t="s">
        <v>342</v>
      </c>
      <c r="C148" t="s">
        <v>5539</v>
      </c>
      <c r="D148" t="s">
        <v>5540</v>
      </c>
      <c r="E148" t="s">
        <v>5541</v>
      </c>
      <c r="F148" t="s">
        <v>5542</v>
      </c>
      <c r="G148" t="s">
        <v>5543</v>
      </c>
    </row>
    <row r="149" spans="1:8" x14ac:dyDescent="0.3">
      <c r="A149" s="1">
        <v>4</v>
      </c>
      <c r="B149" t="s">
        <v>348</v>
      </c>
      <c r="C149" t="s">
        <v>5544</v>
      </c>
      <c r="D149" t="s">
        <v>5545</v>
      </c>
      <c r="E149" t="s">
        <v>5546</v>
      </c>
      <c r="F149" t="s">
        <v>5547</v>
      </c>
      <c r="G149" t="s">
        <v>5548</v>
      </c>
    </row>
    <row r="150" spans="1:8" x14ac:dyDescent="0.3">
      <c r="A150" s="1">
        <v>5</v>
      </c>
      <c r="B150" t="s">
        <v>354</v>
      </c>
      <c r="C150" t="s">
        <v>5544</v>
      </c>
      <c r="D150" t="s">
        <v>5545</v>
      </c>
      <c r="E150" t="s">
        <v>5546</v>
      </c>
      <c r="F150" t="s">
        <v>5547</v>
      </c>
      <c r="G150" t="s">
        <v>5548</v>
      </c>
    </row>
    <row r="151" spans="1:8" x14ac:dyDescent="0.3">
      <c r="A151" s="1">
        <v>6</v>
      </c>
      <c r="B151" t="s">
        <v>360</v>
      </c>
      <c r="C151" t="s">
        <v>331</v>
      </c>
      <c r="D151" t="s">
        <v>331</v>
      </c>
      <c r="E151" t="s">
        <v>331</v>
      </c>
      <c r="F151" t="s">
        <v>331</v>
      </c>
      <c r="G151" t="s">
        <v>331</v>
      </c>
    </row>
    <row r="152" spans="1:8" x14ac:dyDescent="0.3">
      <c r="A152" s="1">
        <v>7</v>
      </c>
      <c r="B152" t="s">
        <v>366</v>
      </c>
      <c r="C152" t="s">
        <v>331</v>
      </c>
      <c r="D152" t="s">
        <v>4177</v>
      </c>
      <c r="E152" t="s">
        <v>1453</v>
      </c>
      <c r="F152" t="s">
        <v>5549</v>
      </c>
      <c r="G152" t="s">
        <v>5550</v>
      </c>
    </row>
    <row r="153" spans="1:8" x14ac:dyDescent="0.3">
      <c r="A153" s="1">
        <v>8</v>
      </c>
      <c r="B153" t="s">
        <v>371</v>
      </c>
      <c r="C153" t="s">
        <v>5551</v>
      </c>
      <c r="D153" t="s">
        <v>5552</v>
      </c>
      <c r="E153" t="s">
        <v>5553</v>
      </c>
      <c r="F153" t="s">
        <v>5554</v>
      </c>
      <c r="G153" t="s">
        <v>5555</v>
      </c>
    </row>
    <row r="154" spans="1:8" x14ac:dyDescent="0.3">
      <c r="A154" s="1">
        <v>9</v>
      </c>
      <c r="B154" t="s">
        <v>376</v>
      </c>
      <c r="C154" t="s">
        <v>331</v>
      </c>
      <c r="D154" t="s">
        <v>2856</v>
      </c>
      <c r="E154" t="s">
        <v>5556</v>
      </c>
      <c r="F154" t="s">
        <v>5557</v>
      </c>
      <c r="G154" t="s">
        <v>5558</v>
      </c>
    </row>
    <row r="155" spans="1:8" x14ac:dyDescent="0.3">
      <c r="A155" s="1">
        <v>10</v>
      </c>
      <c r="B155" t="s">
        <v>381</v>
      </c>
      <c r="C155" t="s">
        <v>331</v>
      </c>
      <c r="D155" t="s">
        <v>331</v>
      </c>
      <c r="E155" t="s">
        <v>331</v>
      </c>
      <c r="F155" t="s">
        <v>331</v>
      </c>
      <c r="G155" t="s">
        <v>5559</v>
      </c>
    </row>
    <row r="157" spans="1:8" x14ac:dyDescent="0.3">
      <c r="B157" s="1" t="s">
        <v>383</v>
      </c>
      <c r="C157" s="1" t="s">
        <v>319</v>
      </c>
      <c r="D157" s="1" t="s">
        <v>320</v>
      </c>
      <c r="E157" s="1" t="s">
        <v>321</v>
      </c>
      <c r="F157" s="1" t="s">
        <v>322</v>
      </c>
      <c r="G157" s="1" t="s">
        <v>323</v>
      </c>
      <c r="H157" s="1" t="s">
        <v>324</v>
      </c>
    </row>
    <row r="158" spans="1:8" x14ac:dyDescent="0.3">
      <c r="A158" s="1">
        <v>0</v>
      </c>
      <c r="B158" t="s">
        <v>384</v>
      </c>
      <c r="C158" t="s">
        <v>5560</v>
      </c>
      <c r="D158" t="s">
        <v>5561</v>
      </c>
      <c r="E158" t="s">
        <v>5562</v>
      </c>
      <c r="F158" t="s">
        <v>5563</v>
      </c>
      <c r="G158" t="s">
        <v>5564</v>
      </c>
    </row>
    <row r="159" spans="1:8" x14ac:dyDescent="0.3">
      <c r="A159" s="1">
        <v>1</v>
      </c>
      <c r="B159" t="s">
        <v>390</v>
      </c>
      <c r="C159" t="s">
        <v>331</v>
      </c>
      <c r="D159" t="s">
        <v>331</v>
      </c>
      <c r="E159" t="s">
        <v>331</v>
      </c>
      <c r="F159" t="s">
        <v>331</v>
      </c>
      <c r="G159" t="s">
        <v>331</v>
      </c>
    </row>
    <row r="160" spans="1:8" x14ac:dyDescent="0.3">
      <c r="A160" s="1">
        <v>2</v>
      </c>
      <c r="B160" t="s">
        <v>396</v>
      </c>
      <c r="C160" t="s">
        <v>5560</v>
      </c>
      <c r="D160" t="s">
        <v>5561</v>
      </c>
      <c r="E160" t="s">
        <v>5562</v>
      </c>
      <c r="F160" t="s">
        <v>5563</v>
      </c>
      <c r="G160" t="s">
        <v>5564</v>
      </c>
    </row>
    <row r="161" spans="1:7" x14ac:dyDescent="0.3">
      <c r="A161" s="1">
        <v>3</v>
      </c>
      <c r="B161" t="s">
        <v>402</v>
      </c>
      <c r="C161" t="s">
        <v>331</v>
      </c>
      <c r="D161" t="s">
        <v>5565</v>
      </c>
      <c r="E161" t="s">
        <v>5566</v>
      </c>
      <c r="F161" t="s">
        <v>5567</v>
      </c>
      <c r="G161" t="s">
        <v>5568</v>
      </c>
    </row>
    <row r="162" spans="1:7" x14ac:dyDescent="0.3">
      <c r="A162" s="1">
        <v>4</v>
      </c>
      <c r="B162" t="s">
        <v>407</v>
      </c>
      <c r="C162" t="s">
        <v>5569</v>
      </c>
      <c r="D162" t="s">
        <v>5570</v>
      </c>
      <c r="E162" t="s">
        <v>5571</v>
      </c>
      <c r="F162" t="s">
        <v>5572</v>
      </c>
      <c r="G162" t="s">
        <v>5573</v>
      </c>
    </row>
    <row r="163" spans="1:7" x14ac:dyDescent="0.3">
      <c r="A163" s="1">
        <v>5</v>
      </c>
      <c r="B163" t="s">
        <v>408</v>
      </c>
      <c r="C163" t="s">
        <v>2405</v>
      </c>
      <c r="D163" t="s">
        <v>5574</v>
      </c>
      <c r="E163" t="s">
        <v>5575</v>
      </c>
      <c r="F163" t="s">
        <v>5576</v>
      </c>
      <c r="G163" t="s">
        <v>5577</v>
      </c>
    </row>
    <row r="164" spans="1:7" x14ac:dyDescent="0.3">
      <c r="A164" s="1">
        <v>6</v>
      </c>
      <c r="B164" t="s">
        <v>411</v>
      </c>
      <c r="C164" t="s">
        <v>5578</v>
      </c>
      <c r="D164" t="s">
        <v>5579</v>
      </c>
      <c r="E164" t="s">
        <v>5580</v>
      </c>
      <c r="F164" t="s">
        <v>5581</v>
      </c>
      <c r="G164" t="s">
        <v>5582</v>
      </c>
    </row>
    <row r="165" spans="1:7" x14ac:dyDescent="0.3">
      <c r="A165" s="1">
        <v>7</v>
      </c>
      <c r="B165" t="s">
        <v>414</v>
      </c>
      <c r="C165" t="s">
        <v>5583</v>
      </c>
      <c r="D165" t="s">
        <v>5584</v>
      </c>
      <c r="E165" t="s">
        <v>5585</v>
      </c>
      <c r="F165" t="s">
        <v>5586</v>
      </c>
      <c r="G165" t="s">
        <v>5587</v>
      </c>
    </row>
    <row r="166" spans="1:7" x14ac:dyDescent="0.3">
      <c r="A166" s="1">
        <v>8</v>
      </c>
      <c r="B166" t="s">
        <v>420</v>
      </c>
      <c r="C166" t="s">
        <v>331</v>
      </c>
      <c r="D166" t="s">
        <v>331</v>
      </c>
      <c r="E166" t="s">
        <v>3557</v>
      </c>
      <c r="F166" t="s">
        <v>2081</v>
      </c>
      <c r="G166" t="s">
        <v>999</v>
      </c>
    </row>
    <row r="167" spans="1:7" x14ac:dyDescent="0.3">
      <c r="A167" s="1">
        <v>9</v>
      </c>
      <c r="B167" t="s">
        <v>426</v>
      </c>
      <c r="C167" t="s">
        <v>331</v>
      </c>
      <c r="D167" t="s">
        <v>331</v>
      </c>
      <c r="E167" t="s">
        <v>331</v>
      </c>
      <c r="F167" t="s">
        <v>331</v>
      </c>
      <c r="G167" t="s">
        <v>331</v>
      </c>
    </row>
    <row r="168" spans="1:7" x14ac:dyDescent="0.3">
      <c r="A168" s="1">
        <v>10</v>
      </c>
      <c r="B168" t="s">
        <v>427</v>
      </c>
      <c r="C168" t="s">
        <v>5588</v>
      </c>
      <c r="D168" t="s">
        <v>5589</v>
      </c>
      <c r="E168" t="s">
        <v>5590</v>
      </c>
      <c r="F168" t="s">
        <v>5591</v>
      </c>
      <c r="G168" t="s">
        <v>5592</v>
      </c>
    </row>
    <row r="169" spans="1:7" x14ac:dyDescent="0.3">
      <c r="A169" s="1">
        <v>11</v>
      </c>
      <c r="B169" t="s">
        <v>433</v>
      </c>
      <c r="C169" t="s">
        <v>331</v>
      </c>
      <c r="D169" t="s">
        <v>5593</v>
      </c>
      <c r="E169" t="s">
        <v>5594</v>
      </c>
      <c r="F169" t="s">
        <v>5595</v>
      </c>
      <c r="G169" t="s">
        <v>5596</v>
      </c>
    </row>
    <row r="170" spans="1:7" x14ac:dyDescent="0.3">
      <c r="A170" s="1">
        <v>12</v>
      </c>
      <c r="B170" t="s">
        <v>438</v>
      </c>
      <c r="C170" t="s">
        <v>5588</v>
      </c>
      <c r="D170" t="s">
        <v>5589</v>
      </c>
      <c r="E170" t="s">
        <v>5590</v>
      </c>
      <c r="F170" t="s">
        <v>5591</v>
      </c>
      <c r="G170" t="s">
        <v>5592</v>
      </c>
    </row>
    <row r="171" spans="1:7" x14ac:dyDescent="0.3">
      <c r="A171" s="1">
        <v>13</v>
      </c>
      <c r="B171" t="s">
        <v>439</v>
      </c>
      <c r="C171" t="s">
        <v>331</v>
      </c>
      <c r="D171" t="s">
        <v>331</v>
      </c>
      <c r="E171" t="s">
        <v>331</v>
      </c>
      <c r="F171" t="s">
        <v>331</v>
      </c>
      <c r="G171" t="s">
        <v>331</v>
      </c>
    </row>
    <row r="172" spans="1:7" x14ac:dyDescent="0.3">
      <c r="A172" s="1">
        <v>14</v>
      </c>
      <c r="B172" t="s">
        <v>440</v>
      </c>
      <c r="C172" t="s">
        <v>5597</v>
      </c>
      <c r="D172" t="s">
        <v>5598</v>
      </c>
      <c r="E172" t="s">
        <v>5599</v>
      </c>
      <c r="F172" t="s">
        <v>5600</v>
      </c>
      <c r="G172" t="s">
        <v>5601</v>
      </c>
    </row>
    <row r="173" spans="1:7" x14ac:dyDescent="0.3">
      <c r="A173" s="1">
        <v>15</v>
      </c>
      <c r="B173" t="s">
        <v>446</v>
      </c>
      <c r="C173" t="s">
        <v>331</v>
      </c>
      <c r="D173" t="s">
        <v>5602</v>
      </c>
      <c r="E173" t="s">
        <v>5603</v>
      </c>
      <c r="F173" t="s">
        <v>5604</v>
      </c>
      <c r="G173" t="s">
        <v>3021</v>
      </c>
    </row>
    <row r="174" spans="1:7" x14ac:dyDescent="0.3">
      <c r="A174" s="1">
        <v>16</v>
      </c>
      <c r="B174" t="s">
        <v>451</v>
      </c>
      <c r="C174" t="s">
        <v>331</v>
      </c>
      <c r="D174" t="s">
        <v>331</v>
      </c>
      <c r="E174" t="s">
        <v>331</v>
      </c>
      <c r="F174" t="s">
        <v>331</v>
      </c>
      <c r="G174" t="s">
        <v>5605</v>
      </c>
    </row>
    <row r="175" spans="1:7" x14ac:dyDescent="0.3">
      <c r="A175" s="1">
        <v>17</v>
      </c>
      <c r="B175" t="s">
        <v>453</v>
      </c>
      <c r="C175" t="s">
        <v>5570</v>
      </c>
      <c r="D175" t="s">
        <v>5606</v>
      </c>
      <c r="E175" t="s">
        <v>5607</v>
      </c>
      <c r="F175" t="s">
        <v>5608</v>
      </c>
      <c r="G175" t="s">
        <v>5609</v>
      </c>
    </row>
    <row r="176" spans="1:7" x14ac:dyDescent="0.3">
      <c r="A176" s="1">
        <v>18</v>
      </c>
      <c r="B176" t="s">
        <v>458</v>
      </c>
      <c r="C176" t="s">
        <v>843</v>
      </c>
      <c r="D176" t="s">
        <v>606</v>
      </c>
      <c r="E176" t="s">
        <v>3870</v>
      </c>
      <c r="F176" t="s">
        <v>3837</v>
      </c>
      <c r="G176" t="s">
        <v>5610</v>
      </c>
    </row>
    <row r="177" spans="1:7" x14ac:dyDescent="0.3">
      <c r="A177" s="1">
        <v>19</v>
      </c>
      <c r="B177" t="s">
        <v>463</v>
      </c>
      <c r="C177" t="s">
        <v>5611</v>
      </c>
      <c r="D177" t="s">
        <v>2065</v>
      </c>
      <c r="E177" t="s">
        <v>5612</v>
      </c>
      <c r="F177" t="s">
        <v>5613</v>
      </c>
      <c r="G177" t="s">
        <v>5614</v>
      </c>
    </row>
    <row r="178" spans="1:7" x14ac:dyDescent="0.3">
      <c r="A178" s="1">
        <v>20</v>
      </c>
      <c r="B178" t="s">
        <v>469</v>
      </c>
      <c r="C178" t="s">
        <v>5615</v>
      </c>
      <c r="D178" t="s">
        <v>5616</v>
      </c>
      <c r="E178" t="s">
        <v>5617</v>
      </c>
      <c r="F178" t="s">
        <v>5618</v>
      </c>
      <c r="G178" t="s">
        <v>5619</v>
      </c>
    </row>
    <row r="179" spans="1:7" x14ac:dyDescent="0.3">
      <c r="A179" s="1">
        <v>21</v>
      </c>
      <c r="B179" t="s">
        <v>475</v>
      </c>
      <c r="C179" t="s">
        <v>4034</v>
      </c>
      <c r="D179" t="s">
        <v>5620</v>
      </c>
      <c r="E179" t="s">
        <v>3484</v>
      </c>
      <c r="F179" t="s">
        <v>5621</v>
      </c>
      <c r="G179" t="s">
        <v>4020</v>
      </c>
    </row>
    <row r="180" spans="1:7" x14ac:dyDescent="0.3">
      <c r="A180" s="1">
        <v>22</v>
      </c>
      <c r="B180" t="s">
        <v>478</v>
      </c>
      <c r="C180" t="s">
        <v>331</v>
      </c>
      <c r="D180" t="s">
        <v>331</v>
      </c>
      <c r="E180" t="s">
        <v>331</v>
      </c>
      <c r="F180" t="s">
        <v>331</v>
      </c>
      <c r="G180" t="s">
        <v>331</v>
      </c>
    </row>
    <row r="181" spans="1:7" x14ac:dyDescent="0.3">
      <c r="A181" s="1">
        <v>23</v>
      </c>
      <c r="B181" t="s">
        <v>479</v>
      </c>
      <c r="C181" t="s">
        <v>5622</v>
      </c>
      <c r="D181" t="s">
        <v>5623</v>
      </c>
      <c r="E181" t="s">
        <v>5624</v>
      </c>
      <c r="F181" t="s">
        <v>5625</v>
      </c>
      <c r="G181" t="s">
        <v>5626</v>
      </c>
    </row>
    <row r="182" spans="1:7" x14ac:dyDescent="0.3">
      <c r="A182" s="1">
        <v>24</v>
      </c>
      <c r="B182" t="s">
        <v>480</v>
      </c>
      <c r="C182" t="s">
        <v>331</v>
      </c>
      <c r="D182" t="s">
        <v>331</v>
      </c>
      <c r="E182" t="s">
        <v>331</v>
      </c>
      <c r="F182" t="s">
        <v>331</v>
      </c>
      <c r="G182" t="s">
        <v>331</v>
      </c>
    </row>
    <row r="183" spans="1:7" x14ac:dyDescent="0.3">
      <c r="A183" s="1">
        <v>25</v>
      </c>
      <c r="B183" t="s">
        <v>481</v>
      </c>
      <c r="C183" t="s">
        <v>5627</v>
      </c>
      <c r="D183" t="s">
        <v>5628</v>
      </c>
      <c r="E183" t="s">
        <v>3381</v>
      </c>
      <c r="F183" t="s">
        <v>5629</v>
      </c>
      <c r="G183" t="s">
        <v>5630</v>
      </c>
    </row>
    <row r="184" spans="1:7" x14ac:dyDescent="0.3">
      <c r="A184" s="1">
        <v>26</v>
      </c>
      <c r="B184" t="s">
        <v>486</v>
      </c>
      <c r="C184" t="s">
        <v>331</v>
      </c>
      <c r="D184" t="s">
        <v>331</v>
      </c>
      <c r="E184" t="s">
        <v>331</v>
      </c>
      <c r="F184" t="s">
        <v>331</v>
      </c>
      <c r="G184" t="s">
        <v>331</v>
      </c>
    </row>
    <row r="185" spans="1:7" x14ac:dyDescent="0.3">
      <c r="A185" s="1">
        <v>27</v>
      </c>
      <c r="B185" t="s">
        <v>487</v>
      </c>
      <c r="C185" t="s">
        <v>5627</v>
      </c>
      <c r="D185" t="s">
        <v>5628</v>
      </c>
      <c r="E185" t="s">
        <v>3381</v>
      </c>
      <c r="F185" t="s">
        <v>5629</v>
      </c>
      <c r="G185" t="s">
        <v>5630</v>
      </c>
    </row>
    <row r="186" spans="1:7" x14ac:dyDescent="0.3">
      <c r="A186" s="1">
        <v>28</v>
      </c>
      <c r="B186" t="s">
        <v>488</v>
      </c>
      <c r="C186" t="s">
        <v>331</v>
      </c>
      <c r="D186" t="s">
        <v>5631</v>
      </c>
      <c r="E186" t="s">
        <v>5632</v>
      </c>
      <c r="F186" t="s">
        <v>5633</v>
      </c>
      <c r="G186" t="s">
        <v>5634</v>
      </c>
    </row>
    <row r="187" spans="1:7" x14ac:dyDescent="0.3">
      <c r="A187" s="1">
        <v>29</v>
      </c>
      <c r="B187" t="s">
        <v>493</v>
      </c>
      <c r="C187" t="s">
        <v>331</v>
      </c>
      <c r="D187" t="s">
        <v>331</v>
      </c>
      <c r="E187" t="s">
        <v>331</v>
      </c>
      <c r="F187" t="s">
        <v>331</v>
      </c>
      <c r="G187" t="s">
        <v>5635</v>
      </c>
    </row>
    <row r="188" spans="1:7" x14ac:dyDescent="0.3">
      <c r="A188" s="1">
        <v>30</v>
      </c>
      <c r="B188" t="s">
        <v>495</v>
      </c>
      <c r="C188" t="s">
        <v>331</v>
      </c>
      <c r="D188" t="s">
        <v>331</v>
      </c>
      <c r="E188" t="s">
        <v>331</v>
      </c>
      <c r="F188" t="s">
        <v>331</v>
      </c>
      <c r="G188" t="s">
        <v>331</v>
      </c>
    </row>
    <row r="189" spans="1:7" x14ac:dyDescent="0.3">
      <c r="A189" s="1">
        <v>31</v>
      </c>
      <c r="B189" t="s">
        <v>496</v>
      </c>
      <c r="C189" t="s">
        <v>331</v>
      </c>
      <c r="D189" t="s">
        <v>331</v>
      </c>
      <c r="E189" t="s">
        <v>331</v>
      </c>
      <c r="F189" t="s">
        <v>331</v>
      </c>
      <c r="G189" t="s">
        <v>331</v>
      </c>
    </row>
    <row r="190" spans="1:7" x14ac:dyDescent="0.3">
      <c r="A190" s="1">
        <v>32</v>
      </c>
      <c r="B190" t="s">
        <v>497</v>
      </c>
      <c r="C190" t="s">
        <v>331</v>
      </c>
      <c r="D190" t="s">
        <v>331</v>
      </c>
      <c r="E190" t="s">
        <v>331</v>
      </c>
      <c r="F190" t="s">
        <v>331</v>
      </c>
      <c r="G190" t="s">
        <v>331</v>
      </c>
    </row>
    <row r="191" spans="1:7" x14ac:dyDescent="0.3">
      <c r="A191" s="1">
        <v>33</v>
      </c>
      <c r="B191" t="s">
        <v>498</v>
      </c>
      <c r="C191" t="s">
        <v>331</v>
      </c>
      <c r="D191" t="s">
        <v>331</v>
      </c>
      <c r="E191" t="s">
        <v>331</v>
      </c>
      <c r="F191" t="s">
        <v>331</v>
      </c>
      <c r="G191" t="s">
        <v>331</v>
      </c>
    </row>
    <row r="192" spans="1:7" x14ac:dyDescent="0.3">
      <c r="A192" s="1">
        <v>34</v>
      </c>
      <c r="B192" t="s">
        <v>499</v>
      </c>
      <c r="C192" t="s">
        <v>5627</v>
      </c>
      <c r="D192" t="s">
        <v>5628</v>
      </c>
      <c r="E192" t="s">
        <v>3381</v>
      </c>
      <c r="F192" t="s">
        <v>5629</v>
      </c>
      <c r="G192" t="s">
        <v>5630</v>
      </c>
    </row>
    <row r="193" spans="1:8" x14ac:dyDescent="0.3">
      <c r="A193" s="1">
        <v>35</v>
      </c>
      <c r="B193" t="s">
        <v>500</v>
      </c>
      <c r="C193" t="s">
        <v>331</v>
      </c>
      <c r="D193" t="s">
        <v>331</v>
      </c>
      <c r="E193" t="s">
        <v>331</v>
      </c>
      <c r="F193" t="s">
        <v>331</v>
      </c>
      <c r="G193" t="s">
        <v>331</v>
      </c>
    </row>
    <row r="194" spans="1:8" x14ac:dyDescent="0.3">
      <c r="A194" s="1">
        <v>36</v>
      </c>
      <c r="B194" t="s">
        <v>501</v>
      </c>
      <c r="C194" t="s">
        <v>5627</v>
      </c>
      <c r="D194" t="s">
        <v>5628</v>
      </c>
      <c r="E194" t="s">
        <v>3381</v>
      </c>
      <c r="F194" t="s">
        <v>5629</v>
      </c>
      <c r="G194" t="s">
        <v>5630</v>
      </c>
    </row>
    <row r="195" spans="1:8" x14ac:dyDescent="0.3">
      <c r="A195" s="1">
        <v>37</v>
      </c>
      <c r="B195" t="s">
        <v>502</v>
      </c>
      <c r="C195" t="s">
        <v>4922</v>
      </c>
      <c r="D195" t="s">
        <v>5636</v>
      </c>
      <c r="E195" t="s">
        <v>2555</v>
      </c>
      <c r="F195" t="s">
        <v>5637</v>
      </c>
      <c r="G195" t="s">
        <v>5638</v>
      </c>
    </row>
    <row r="196" spans="1:8" x14ac:dyDescent="0.3">
      <c r="A196" s="1">
        <v>38</v>
      </c>
      <c r="B196" t="s">
        <v>508</v>
      </c>
      <c r="C196" t="s">
        <v>331</v>
      </c>
      <c r="D196" t="s">
        <v>5639</v>
      </c>
      <c r="E196" t="s">
        <v>5640</v>
      </c>
      <c r="F196" t="s">
        <v>5641</v>
      </c>
      <c r="G196" t="s">
        <v>5642</v>
      </c>
    </row>
    <row r="197" spans="1:8" x14ac:dyDescent="0.3">
      <c r="A197" s="1">
        <v>39</v>
      </c>
      <c r="B197" t="s">
        <v>513</v>
      </c>
      <c r="C197" t="s">
        <v>5643</v>
      </c>
      <c r="D197" t="s">
        <v>3594</v>
      </c>
      <c r="E197" t="s">
        <v>5644</v>
      </c>
      <c r="F197" t="s">
        <v>5645</v>
      </c>
      <c r="G197" t="s">
        <v>5646</v>
      </c>
    </row>
    <row r="198" spans="1:8" x14ac:dyDescent="0.3">
      <c r="A198" s="1">
        <v>40</v>
      </c>
      <c r="B198" t="s">
        <v>518</v>
      </c>
      <c r="C198" t="s">
        <v>5647</v>
      </c>
      <c r="D198" t="s">
        <v>5648</v>
      </c>
      <c r="E198" t="s">
        <v>5649</v>
      </c>
      <c r="F198" t="s">
        <v>5650</v>
      </c>
      <c r="G198" t="s">
        <v>3633</v>
      </c>
    </row>
    <row r="199" spans="1:8" x14ac:dyDescent="0.3">
      <c r="A199" s="1">
        <v>41</v>
      </c>
      <c r="B199" t="s">
        <v>524</v>
      </c>
      <c r="C199" t="s">
        <v>331</v>
      </c>
      <c r="D199" t="s">
        <v>5651</v>
      </c>
      <c r="E199" t="s">
        <v>5652</v>
      </c>
      <c r="F199" t="s">
        <v>5653</v>
      </c>
      <c r="G199" t="s">
        <v>5654</v>
      </c>
    </row>
    <row r="200" spans="1:8" x14ac:dyDescent="0.3">
      <c r="A200" s="1">
        <v>42</v>
      </c>
      <c r="B200" t="s">
        <v>529</v>
      </c>
      <c r="C200" t="s">
        <v>5655</v>
      </c>
      <c r="D200" t="s">
        <v>5656</v>
      </c>
      <c r="E200" t="s">
        <v>5657</v>
      </c>
      <c r="F200" t="s">
        <v>5573</v>
      </c>
      <c r="G200" t="s">
        <v>5658</v>
      </c>
    </row>
    <row r="201" spans="1:8" x14ac:dyDescent="0.3">
      <c r="A201" s="1">
        <v>43</v>
      </c>
      <c r="B201" t="s">
        <v>134</v>
      </c>
      <c r="C201" t="s">
        <v>5659</v>
      </c>
      <c r="D201" t="s">
        <v>5660</v>
      </c>
      <c r="E201" t="s">
        <v>5661</v>
      </c>
      <c r="F201" t="s">
        <v>5662</v>
      </c>
      <c r="G201" t="s">
        <v>5663</v>
      </c>
    </row>
    <row r="202" spans="1:8" x14ac:dyDescent="0.3">
      <c r="A202" s="1">
        <v>44</v>
      </c>
      <c r="B202" t="s">
        <v>540</v>
      </c>
      <c r="C202" t="s">
        <v>331</v>
      </c>
      <c r="D202" t="s">
        <v>5664</v>
      </c>
      <c r="E202" t="s">
        <v>5665</v>
      </c>
      <c r="F202" t="s">
        <v>5666</v>
      </c>
      <c r="G202" t="s">
        <v>5667</v>
      </c>
    </row>
    <row r="203" spans="1:8" x14ac:dyDescent="0.3">
      <c r="A203" s="1">
        <v>45</v>
      </c>
      <c r="B203" t="s">
        <v>545</v>
      </c>
      <c r="C203" t="s">
        <v>331</v>
      </c>
      <c r="D203" t="s">
        <v>331</v>
      </c>
      <c r="E203" t="s">
        <v>331</v>
      </c>
      <c r="F203" t="s">
        <v>331</v>
      </c>
      <c r="G203" t="s">
        <v>5668</v>
      </c>
    </row>
    <row r="205" spans="1:8" x14ac:dyDescent="0.3">
      <c r="B205" s="1" t="s">
        <v>318</v>
      </c>
      <c r="C205" s="1" t="s">
        <v>319</v>
      </c>
      <c r="D205" s="1" t="s">
        <v>320</v>
      </c>
      <c r="E205" s="1" t="s">
        <v>321</v>
      </c>
      <c r="F205" s="1" t="s">
        <v>322</v>
      </c>
      <c r="G205" s="1" t="s">
        <v>323</v>
      </c>
      <c r="H205" s="1" t="s">
        <v>324</v>
      </c>
    </row>
    <row r="206" spans="1:8" x14ac:dyDescent="0.3">
      <c r="A206" s="1">
        <v>0</v>
      </c>
      <c r="B206" t="s">
        <v>547</v>
      </c>
      <c r="C206" t="s">
        <v>5669</v>
      </c>
      <c r="D206" t="s">
        <v>5670</v>
      </c>
      <c r="E206" t="s">
        <v>5671</v>
      </c>
      <c r="F206" t="s">
        <v>5672</v>
      </c>
      <c r="G206" t="s">
        <v>5673</v>
      </c>
    </row>
    <row r="207" spans="1:8" x14ac:dyDescent="0.3">
      <c r="A207" s="1">
        <v>1</v>
      </c>
      <c r="B207" t="s">
        <v>553</v>
      </c>
      <c r="C207" t="s">
        <v>5669</v>
      </c>
      <c r="D207" t="s">
        <v>5670</v>
      </c>
      <c r="E207" t="s">
        <v>5671</v>
      </c>
      <c r="F207" t="s">
        <v>5672</v>
      </c>
      <c r="G207" t="s">
        <v>5673</v>
      </c>
    </row>
    <row r="208" spans="1:8" x14ac:dyDescent="0.3">
      <c r="A208" s="1">
        <v>2</v>
      </c>
      <c r="B208" t="s">
        <v>555</v>
      </c>
      <c r="C208" t="s">
        <v>331</v>
      </c>
      <c r="D208" t="s">
        <v>331</v>
      </c>
      <c r="E208" t="s">
        <v>331</v>
      </c>
      <c r="F208" t="s">
        <v>331</v>
      </c>
      <c r="G208" t="s">
        <v>331</v>
      </c>
    </row>
    <row r="209" spans="1:7" x14ac:dyDescent="0.3">
      <c r="A209" s="1">
        <v>3</v>
      </c>
      <c r="B209" t="s">
        <v>557</v>
      </c>
      <c r="C209" t="s">
        <v>331</v>
      </c>
      <c r="D209" t="s">
        <v>5674</v>
      </c>
      <c r="E209" t="s">
        <v>5675</v>
      </c>
      <c r="F209" t="s">
        <v>5676</v>
      </c>
      <c r="G209" t="s">
        <v>5677</v>
      </c>
    </row>
    <row r="210" spans="1:7" x14ac:dyDescent="0.3">
      <c r="A210" s="1">
        <v>4</v>
      </c>
      <c r="B210" t="s">
        <v>562</v>
      </c>
      <c r="C210" t="s">
        <v>5678</v>
      </c>
      <c r="D210" t="s">
        <v>5566</v>
      </c>
      <c r="E210" t="s">
        <v>5679</v>
      </c>
      <c r="F210" t="s">
        <v>5680</v>
      </c>
      <c r="G210" t="s">
        <v>5681</v>
      </c>
    </row>
    <row r="211" spans="1:7" x14ac:dyDescent="0.3">
      <c r="A211" s="1">
        <v>5</v>
      </c>
      <c r="B211" t="s">
        <v>568</v>
      </c>
      <c r="C211" t="s">
        <v>5682</v>
      </c>
      <c r="D211" t="s">
        <v>5683</v>
      </c>
      <c r="E211" t="s">
        <v>5684</v>
      </c>
      <c r="F211" t="s">
        <v>5685</v>
      </c>
      <c r="G211" t="s">
        <v>5686</v>
      </c>
    </row>
    <row r="212" spans="1:7" x14ac:dyDescent="0.3">
      <c r="A212" s="1">
        <v>6</v>
      </c>
      <c r="B212" t="s">
        <v>574</v>
      </c>
      <c r="C212" t="s">
        <v>5682</v>
      </c>
      <c r="D212" t="s">
        <v>5683</v>
      </c>
      <c r="E212" t="s">
        <v>5684</v>
      </c>
      <c r="F212" t="s">
        <v>5687</v>
      </c>
      <c r="G212" t="s">
        <v>5688</v>
      </c>
    </row>
    <row r="213" spans="1:7" x14ac:dyDescent="0.3">
      <c r="A213" s="1">
        <v>7</v>
      </c>
      <c r="B213" t="s">
        <v>575</v>
      </c>
      <c r="C213" t="s">
        <v>5689</v>
      </c>
      <c r="D213" t="s">
        <v>5690</v>
      </c>
      <c r="E213" t="s">
        <v>5691</v>
      </c>
      <c r="F213" t="s">
        <v>5692</v>
      </c>
      <c r="G213" t="s">
        <v>5693</v>
      </c>
    </row>
    <row r="214" spans="1:7" x14ac:dyDescent="0.3">
      <c r="A214" s="1">
        <v>8</v>
      </c>
      <c r="B214" t="s">
        <v>581</v>
      </c>
      <c r="C214" t="s">
        <v>5694</v>
      </c>
      <c r="D214" t="s">
        <v>1831</v>
      </c>
      <c r="E214" t="s">
        <v>5695</v>
      </c>
      <c r="F214" t="s">
        <v>5696</v>
      </c>
      <c r="G214" t="s">
        <v>5697</v>
      </c>
    </row>
    <row r="215" spans="1:7" x14ac:dyDescent="0.3">
      <c r="A215" s="1">
        <v>9</v>
      </c>
      <c r="B215" t="s">
        <v>587</v>
      </c>
      <c r="C215" t="s">
        <v>331</v>
      </c>
      <c r="D215" t="s">
        <v>331</v>
      </c>
      <c r="E215" t="s">
        <v>331</v>
      </c>
      <c r="F215" t="s">
        <v>5698</v>
      </c>
      <c r="G215" t="s">
        <v>5697</v>
      </c>
    </row>
    <row r="216" spans="1:7" x14ac:dyDescent="0.3">
      <c r="A216" s="1">
        <v>10</v>
      </c>
      <c r="B216" t="s">
        <v>588</v>
      </c>
      <c r="C216" t="s">
        <v>331</v>
      </c>
      <c r="D216" t="s">
        <v>5699</v>
      </c>
      <c r="E216" t="s">
        <v>5700</v>
      </c>
      <c r="F216" t="s">
        <v>5701</v>
      </c>
      <c r="G216" t="s">
        <v>4053</v>
      </c>
    </row>
    <row r="217" spans="1:7" x14ac:dyDescent="0.3">
      <c r="A217" s="1">
        <v>11</v>
      </c>
      <c r="B217" t="s">
        <v>593</v>
      </c>
      <c r="C217" t="s">
        <v>5702</v>
      </c>
      <c r="D217" t="s">
        <v>5703</v>
      </c>
      <c r="E217" t="s">
        <v>5704</v>
      </c>
      <c r="F217" t="s">
        <v>5705</v>
      </c>
      <c r="G217" t="s">
        <v>5706</v>
      </c>
    </row>
    <row r="218" spans="1:7" x14ac:dyDescent="0.3">
      <c r="A218" s="1">
        <v>12</v>
      </c>
      <c r="B218" t="s">
        <v>599</v>
      </c>
      <c r="C218" t="s">
        <v>331</v>
      </c>
      <c r="D218" t="s">
        <v>331</v>
      </c>
      <c r="E218" t="s">
        <v>5707</v>
      </c>
      <c r="F218" t="s">
        <v>5708</v>
      </c>
      <c r="G218" t="s">
        <v>331</v>
      </c>
    </row>
    <row r="219" spans="1:7" x14ac:dyDescent="0.3">
      <c r="A219" s="1">
        <v>13</v>
      </c>
      <c r="B219" t="s">
        <v>605</v>
      </c>
      <c r="C219" t="s">
        <v>331</v>
      </c>
      <c r="D219" t="s">
        <v>331</v>
      </c>
      <c r="E219" t="s">
        <v>331</v>
      </c>
      <c r="F219" t="s">
        <v>331</v>
      </c>
      <c r="G219" t="s">
        <v>331</v>
      </c>
    </row>
    <row r="220" spans="1:7" x14ac:dyDescent="0.3">
      <c r="A220" s="1">
        <v>14</v>
      </c>
      <c r="B220" t="s">
        <v>611</v>
      </c>
      <c r="C220" t="s">
        <v>331</v>
      </c>
      <c r="D220" t="s">
        <v>331</v>
      </c>
      <c r="E220" t="s">
        <v>331</v>
      </c>
      <c r="F220" t="s">
        <v>331</v>
      </c>
      <c r="G220" t="s">
        <v>331</v>
      </c>
    </row>
    <row r="221" spans="1:7" x14ac:dyDescent="0.3">
      <c r="A221" s="1">
        <v>15</v>
      </c>
      <c r="B221" t="s">
        <v>617</v>
      </c>
      <c r="C221" t="s">
        <v>331</v>
      </c>
      <c r="D221" t="s">
        <v>331</v>
      </c>
      <c r="E221" t="s">
        <v>331</v>
      </c>
      <c r="F221" t="s">
        <v>331</v>
      </c>
      <c r="G221" t="s">
        <v>331</v>
      </c>
    </row>
    <row r="222" spans="1:7" x14ac:dyDescent="0.3">
      <c r="A222" s="1">
        <v>16</v>
      </c>
      <c r="B222" t="s">
        <v>623</v>
      </c>
      <c r="C222" t="s">
        <v>331</v>
      </c>
      <c r="D222" t="s">
        <v>331</v>
      </c>
      <c r="E222" t="s">
        <v>331</v>
      </c>
      <c r="F222" t="s">
        <v>331</v>
      </c>
      <c r="G222" t="s">
        <v>331</v>
      </c>
    </row>
    <row r="223" spans="1:7" x14ac:dyDescent="0.3">
      <c r="A223" s="1">
        <v>17</v>
      </c>
      <c r="B223" t="s">
        <v>624</v>
      </c>
      <c r="C223" t="s">
        <v>331</v>
      </c>
      <c r="D223" t="s">
        <v>331</v>
      </c>
      <c r="E223" t="s">
        <v>331</v>
      </c>
      <c r="F223" t="s">
        <v>331</v>
      </c>
      <c r="G223" t="s">
        <v>331</v>
      </c>
    </row>
    <row r="224" spans="1:7" x14ac:dyDescent="0.3">
      <c r="A224" s="1">
        <v>18</v>
      </c>
      <c r="B224" t="s">
        <v>628</v>
      </c>
      <c r="C224" t="s">
        <v>331</v>
      </c>
      <c r="D224" t="s">
        <v>331</v>
      </c>
      <c r="E224" t="s">
        <v>331</v>
      </c>
      <c r="F224" t="s">
        <v>331</v>
      </c>
      <c r="G224" t="s">
        <v>331</v>
      </c>
    </row>
    <row r="225" spans="1:8" x14ac:dyDescent="0.3">
      <c r="A225" s="1">
        <v>19</v>
      </c>
      <c r="B225" t="s">
        <v>629</v>
      </c>
      <c r="C225" t="s">
        <v>5709</v>
      </c>
      <c r="D225" t="s">
        <v>5710</v>
      </c>
      <c r="E225" t="s">
        <v>5711</v>
      </c>
      <c r="F225" t="s">
        <v>5712</v>
      </c>
      <c r="G225" t="s">
        <v>5713</v>
      </c>
    </row>
    <row r="227" spans="1:8" x14ac:dyDescent="0.3">
      <c r="B227" s="1" t="s">
        <v>383</v>
      </c>
      <c r="C227" s="1" t="s">
        <v>319</v>
      </c>
      <c r="D227" s="1" t="s">
        <v>320</v>
      </c>
      <c r="E227" s="1" t="s">
        <v>321</v>
      </c>
      <c r="F227" s="1" t="s">
        <v>322</v>
      </c>
      <c r="G227" s="1" t="s">
        <v>323</v>
      </c>
      <c r="H227" s="1" t="s">
        <v>324</v>
      </c>
    </row>
    <row r="228" spans="1:8" x14ac:dyDescent="0.3">
      <c r="A228" s="1">
        <v>0</v>
      </c>
      <c r="B228" t="s">
        <v>635</v>
      </c>
      <c r="C228" t="s">
        <v>5714</v>
      </c>
      <c r="D228" t="s">
        <v>5715</v>
      </c>
      <c r="E228" t="s">
        <v>5716</v>
      </c>
      <c r="F228" t="s">
        <v>5717</v>
      </c>
      <c r="G228" t="s">
        <v>5718</v>
      </c>
    </row>
    <row r="229" spans="1:8" x14ac:dyDescent="0.3">
      <c r="A229" s="1">
        <v>1</v>
      </c>
      <c r="B229" t="s">
        <v>640</v>
      </c>
      <c r="C229" t="s">
        <v>5719</v>
      </c>
      <c r="D229" t="s">
        <v>5720</v>
      </c>
      <c r="E229" t="s">
        <v>5721</v>
      </c>
      <c r="F229" t="s">
        <v>5722</v>
      </c>
      <c r="G229" t="s">
        <v>5723</v>
      </c>
    </row>
    <row r="230" spans="1:8" x14ac:dyDescent="0.3">
      <c r="A230" s="1">
        <v>2</v>
      </c>
      <c r="B230" t="s">
        <v>645</v>
      </c>
      <c r="C230" t="s">
        <v>331</v>
      </c>
      <c r="D230" t="s">
        <v>331</v>
      </c>
      <c r="E230" t="s">
        <v>331</v>
      </c>
      <c r="F230" t="s">
        <v>331</v>
      </c>
      <c r="G230" t="s">
        <v>331</v>
      </c>
    </row>
    <row r="231" spans="1:8" x14ac:dyDescent="0.3">
      <c r="A231" s="1">
        <v>3</v>
      </c>
      <c r="B231" t="s">
        <v>649</v>
      </c>
      <c r="C231" t="s">
        <v>331</v>
      </c>
      <c r="D231" t="s">
        <v>331</v>
      </c>
      <c r="E231" t="s">
        <v>331</v>
      </c>
      <c r="F231" t="s">
        <v>331</v>
      </c>
      <c r="G231" t="s">
        <v>331</v>
      </c>
    </row>
    <row r="232" spans="1:8" x14ac:dyDescent="0.3">
      <c r="A232" s="1">
        <v>4</v>
      </c>
      <c r="B232" t="s">
        <v>655</v>
      </c>
      <c r="C232" t="s">
        <v>331</v>
      </c>
      <c r="D232" t="s">
        <v>331</v>
      </c>
      <c r="E232" t="s">
        <v>331</v>
      </c>
      <c r="F232" t="s">
        <v>331</v>
      </c>
      <c r="G232" t="s">
        <v>331</v>
      </c>
    </row>
    <row r="233" spans="1:8" x14ac:dyDescent="0.3">
      <c r="A233" s="1">
        <v>5</v>
      </c>
      <c r="B233" t="s">
        <v>656</v>
      </c>
      <c r="C233" t="s">
        <v>5719</v>
      </c>
      <c r="D233" t="s">
        <v>5720</v>
      </c>
      <c r="E233" t="s">
        <v>5721</v>
      </c>
      <c r="F233" t="s">
        <v>5722</v>
      </c>
      <c r="G233" t="s">
        <v>5723</v>
      </c>
    </row>
    <row r="234" spans="1:8" x14ac:dyDescent="0.3">
      <c r="A234" s="1">
        <v>6</v>
      </c>
      <c r="B234" t="s">
        <v>657</v>
      </c>
      <c r="C234" t="s">
        <v>3300</v>
      </c>
      <c r="D234" t="s">
        <v>5724</v>
      </c>
      <c r="E234" t="s">
        <v>5725</v>
      </c>
      <c r="F234" t="s">
        <v>5726</v>
      </c>
      <c r="G234" t="s">
        <v>5727</v>
      </c>
    </row>
    <row r="235" spans="1:8" x14ac:dyDescent="0.3">
      <c r="A235" s="1">
        <v>7</v>
      </c>
      <c r="B235" t="s">
        <v>663</v>
      </c>
      <c r="C235" t="s">
        <v>5728</v>
      </c>
      <c r="D235" t="s">
        <v>5729</v>
      </c>
      <c r="E235" t="s">
        <v>5730</v>
      </c>
      <c r="F235" t="s">
        <v>5731</v>
      </c>
      <c r="G235" t="s">
        <v>5732</v>
      </c>
    </row>
    <row r="236" spans="1:8" x14ac:dyDescent="0.3">
      <c r="A236" s="1">
        <v>8</v>
      </c>
      <c r="B236" t="s">
        <v>664</v>
      </c>
      <c r="C236" t="s">
        <v>5733</v>
      </c>
      <c r="D236" t="s">
        <v>5615</v>
      </c>
      <c r="E236" t="s">
        <v>5622</v>
      </c>
      <c r="F236" t="s">
        <v>5734</v>
      </c>
      <c r="G236" t="s">
        <v>3679</v>
      </c>
    </row>
    <row r="237" spans="1:8" x14ac:dyDescent="0.3">
      <c r="A237" s="1">
        <v>9</v>
      </c>
      <c r="B237" t="s">
        <v>665</v>
      </c>
      <c r="C237" t="s">
        <v>331</v>
      </c>
      <c r="D237" t="s">
        <v>331</v>
      </c>
      <c r="E237" t="s">
        <v>331</v>
      </c>
      <c r="F237" t="s">
        <v>331</v>
      </c>
      <c r="G237" t="s">
        <v>5735</v>
      </c>
    </row>
    <row r="238" spans="1:8" x14ac:dyDescent="0.3">
      <c r="A238" s="1">
        <v>10</v>
      </c>
      <c r="B238" t="s">
        <v>666</v>
      </c>
      <c r="C238" t="s">
        <v>5736</v>
      </c>
      <c r="D238" t="s">
        <v>5737</v>
      </c>
      <c r="E238" t="s">
        <v>5738</v>
      </c>
      <c r="F238" t="s">
        <v>5739</v>
      </c>
      <c r="G238" t="s">
        <v>5740</v>
      </c>
    </row>
    <row r="239" spans="1:8" x14ac:dyDescent="0.3">
      <c r="A239" s="1">
        <v>11</v>
      </c>
      <c r="B239" t="s">
        <v>672</v>
      </c>
      <c r="C239" t="s">
        <v>5736</v>
      </c>
      <c r="D239" t="s">
        <v>5737</v>
      </c>
      <c r="E239" t="s">
        <v>5738</v>
      </c>
      <c r="F239" t="s">
        <v>5739</v>
      </c>
      <c r="G239" t="s">
        <v>5740</v>
      </c>
    </row>
    <row r="240" spans="1:8" x14ac:dyDescent="0.3">
      <c r="A240" s="1">
        <v>12</v>
      </c>
      <c r="B240" t="s">
        <v>676</v>
      </c>
      <c r="C240" t="s">
        <v>331</v>
      </c>
      <c r="D240" t="s">
        <v>331</v>
      </c>
      <c r="E240" t="s">
        <v>331</v>
      </c>
      <c r="F240" t="s">
        <v>331</v>
      </c>
      <c r="G240" t="s">
        <v>331</v>
      </c>
    </row>
    <row r="241" spans="1:8" x14ac:dyDescent="0.3">
      <c r="A241" s="1">
        <v>13</v>
      </c>
      <c r="B241" t="s">
        <v>680</v>
      </c>
      <c r="C241" t="s">
        <v>5741</v>
      </c>
      <c r="D241" t="s">
        <v>5742</v>
      </c>
      <c r="E241" t="s">
        <v>5743</v>
      </c>
      <c r="F241" t="s">
        <v>5744</v>
      </c>
      <c r="G241" t="s">
        <v>5745</v>
      </c>
    </row>
    <row r="242" spans="1:8" x14ac:dyDescent="0.3">
      <c r="A242" s="1">
        <v>14</v>
      </c>
      <c r="B242" t="s">
        <v>686</v>
      </c>
      <c r="C242" t="s">
        <v>5746</v>
      </c>
      <c r="D242" t="s">
        <v>5747</v>
      </c>
      <c r="E242" t="s">
        <v>5748</v>
      </c>
      <c r="F242" t="s">
        <v>5749</v>
      </c>
      <c r="G242" t="s">
        <v>5750</v>
      </c>
    </row>
    <row r="243" spans="1:8" x14ac:dyDescent="0.3">
      <c r="A243" s="1">
        <v>15</v>
      </c>
      <c r="B243" t="s">
        <v>687</v>
      </c>
      <c r="C243" t="s">
        <v>5751</v>
      </c>
      <c r="D243" t="s">
        <v>5752</v>
      </c>
      <c r="E243" t="s">
        <v>5753</v>
      </c>
      <c r="F243" t="s">
        <v>5754</v>
      </c>
      <c r="G243" t="s">
        <v>5755</v>
      </c>
    </row>
    <row r="244" spans="1:8" x14ac:dyDescent="0.3">
      <c r="A244" s="1">
        <v>16</v>
      </c>
      <c r="B244" t="s">
        <v>693</v>
      </c>
      <c r="C244" t="s">
        <v>331</v>
      </c>
      <c r="D244" t="s">
        <v>5756</v>
      </c>
      <c r="E244" t="s">
        <v>5757</v>
      </c>
      <c r="F244" t="s">
        <v>5758</v>
      </c>
      <c r="G244" t="s">
        <v>5759</v>
      </c>
    </row>
    <row r="246" spans="1:8" x14ac:dyDescent="0.3">
      <c r="B246" s="1" t="s">
        <v>383</v>
      </c>
      <c r="C246" s="1" t="s">
        <v>319</v>
      </c>
      <c r="D246" s="1" t="s">
        <v>320</v>
      </c>
      <c r="E246" s="1" t="s">
        <v>321</v>
      </c>
      <c r="F246" s="1" t="s">
        <v>322</v>
      </c>
      <c r="G246" s="1" t="s">
        <v>323</v>
      </c>
      <c r="H246" s="1" t="s">
        <v>324</v>
      </c>
    </row>
    <row r="247" spans="1:8" x14ac:dyDescent="0.3">
      <c r="A247" s="1">
        <v>0</v>
      </c>
      <c r="B247" t="s">
        <v>698</v>
      </c>
      <c r="C247" t="s">
        <v>5760</v>
      </c>
      <c r="D247" t="s">
        <v>5761</v>
      </c>
      <c r="E247" t="s">
        <v>5762</v>
      </c>
      <c r="F247" t="s">
        <v>5763</v>
      </c>
      <c r="G247" t="s">
        <v>5764</v>
      </c>
    </row>
    <row r="248" spans="1:8" x14ac:dyDescent="0.3">
      <c r="A248" s="1">
        <v>1</v>
      </c>
      <c r="B248" t="s">
        <v>699</v>
      </c>
      <c r="C248" t="s">
        <v>331</v>
      </c>
      <c r="D248" t="s">
        <v>331</v>
      </c>
      <c r="E248" t="s">
        <v>5765</v>
      </c>
      <c r="F248" t="s">
        <v>5766</v>
      </c>
      <c r="G248" t="s">
        <v>3524</v>
      </c>
    </row>
    <row r="249" spans="1:8" x14ac:dyDescent="0.3">
      <c r="A249" s="1">
        <v>2</v>
      </c>
      <c r="B249" t="s">
        <v>700</v>
      </c>
      <c r="C249" t="s">
        <v>5760</v>
      </c>
      <c r="D249" t="s">
        <v>5761</v>
      </c>
      <c r="E249" t="s">
        <v>3511</v>
      </c>
      <c r="F249" t="s">
        <v>5767</v>
      </c>
      <c r="G249" t="s">
        <v>5768</v>
      </c>
    </row>
    <row r="250" spans="1:8" x14ac:dyDescent="0.3">
      <c r="A250" s="1">
        <v>3</v>
      </c>
      <c r="B250" t="s">
        <v>701</v>
      </c>
      <c r="C250" t="s">
        <v>2229</v>
      </c>
      <c r="D250" t="s">
        <v>5769</v>
      </c>
      <c r="E250" t="s">
        <v>5770</v>
      </c>
      <c r="F250" t="s">
        <v>5771</v>
      </c>
      <c r="G250" t="s">
        <v>5772</v>
      </c>
    </row>
    <row r="251" spans="1:8" x14ac:dyDescent="0.3">
      <c r="A251" s="1">
        <v>4</v>
      </c>
      <c r="B251" t="s">
        <v>706</v>
      </c>
      <c r="C251" t="s">
        <v>331</v>
      </c>
      <c r="D251" t="s">
        <v>5773</v>
      </c>
      <c r="E251" t="s">
        <v>5774</v>
      </c>
      <c r="F251" t="s">
        <v>4946</v>
      </c>
      <c r="G251" t="s">
        <v>5191</v>
      </c>
    </row>
    <row r="252" spans="1:8" x14ac:dyDescent="0.3">
      <c r="A252" s="1">
        <v>5</v>
      </c>
      <c r="B252" t="s">
        <v>711</v>
      </c>
      <c r="C252" t="s">
        <v>331</v>
      </c>
      <c r="D252" t="s">
        <v>331</v>
      </c>
      <c r="E252" t="s">
        <v>331</v>
      </c>
      <c r="F252" t="s">
        <v>331</v>
      </c>
      <c r="G252" t="s">
        <v>331</v>
      </c>
    </row>
    <row r="253" spans="1:8" x14ac:dyDescent="0.3">
      <c r="A253" s="1">
        <v>6</v>
      </c>
      <c r="B253" t="s">
        <v>712</v>
      </c>
      <c r="C253" t="s">
        <v>331</v>
      </c>
      <c r="D253" t="s">
        <v>331</v>
      </c>
      <c r="E253" t="s">
        <v>331</v>
      </c>
      <c r="F253" t="s">
        <v>331</v>
      </c>
      <c r="G253" t="s">
        <v>331</v>
      </c>
    </row>
    <row r="254" spans="1:8" x14ac:dyDescent="0.3">
      <c r="A254" s="1">
        <v>7</v>
      </c>
      <c r="B254" t="s">
        <v>718</v>
      </c>
      <c r="C254" t="s">
        <v>331</v>
      </c>
      <c r="D254" t="s">
        <v>331</v>
      </c>
      <c r="E254" t="s">
        <v>331</v>
      </c>
      <c r="F254" t="s">
        <v>331</v>
      </c>
      <c r="G254" t="s">
        <v>331</v>
      </c>
    </row>
    <row r="255" spans="1:8" x14ac:dyDescent="0.3">
      <c r="A255" s="1">
        <v>8</v>
      </c>
      <c r="B255" t="s">
        <v>719</v>
      </c>
      <c r="C255" t="s">
        <v>331</v>
      </c>
      <c r="D255" t="s">
        <v>331</v>
      </c>
      <c r="E255" t="s">
        <v>331</v>
      </c>
      <c r="F255" t="s">
        <v>331</v>
      </c>
      <c r="G255" t="s">
        <v>331</v>
      </c>
    </row>
    <row r="256" spans="1:8" x14ac:dyDescent="0.3">
      <c r="A256" s="1">
        <v>9</v>
      </c>
      <c r="B256" t="s">
        <v>720</v>
      </c>
      <c r="C256" t="s">
        <v>331</v>
      </c>
      <c r="D256" t="s">
        <v>331</v>
      </c>
      <c r="E256" t="s">
        <v>331</v>
      </c>
      <c r="F256" t="s">
        <v>331</v>
      </c>
      <c r="G256" t="s">
        <v>331</v>
      </c>
    </row>
    <row r="257" spans="1:7" x14ac:dyDescent="0.3">
      <c r="A257" s="1">
        <v>10</v>
      </c>
      <c r="B257" t="s">
        <v>721</v>
      </c>
      <c r="C257" t="s">
        <v>5775</v>
      </c>
      <c r="D257" t="s">
        <v>5776</v>
      </c>
      <c r="E257" t="s">
        <v>5777</v>
      </c>
      <c r="F257" t="s">
        <v>5778</v>
      </c>
      <c r="G257" t="s">
        <v>3726</v>
      </c>
    </row>
    <row r="258" spans="1:7" x14ac:dyDescent="0.3">
      <c r="A258" s="1">
        <v>11</v>
      </c>
      <c r="B258" t="s">
        <v>726</v>
      </c>
      <c r="C258" t="s">
        <v>5779</v>
      </c>
      <c r="D258" t="s">
        <v>3211</v>
      </c>
      <c r="E258" t="s">
        <v>5780</v>
      </c>
      <c r="F258" t="s">
        <v>5781</v>
      </c>
      <c r="G258" t="s">
        <v>5782</v>
      </c>
    </row>
    <row r="259" spans="1:7" x14ac:dyDescent="0.3">
      <c r="A259" s="1">
        <v>12</v>
      </c>
      <c r="B259" t="s">
        <v>732</v>
      </c>
      <c r="C259" t="s">
        <v>1754</v>
      </c>
      <c r="D259" t="s">
        <v>5783</v>
      </c>
      <c r="E259" t="s">
        <v>5780</v>
      </c>
      <c r="F259" t="s">
        <v>5784</v>
      </c>
      <c r="G259" t="s">
        <v>5785</v>
      </c>
    </row>
    <row r="260" spans="1:7" x14ac:dyDescent="0.3">
      <c r="A260" s="1">
        <v>13</v>
      </c>
      <c r="B260" t="s">
        <v>733</v>
      </c>
      <c r="C260" t="s">
        <v>1754</v>
      </c>
      <c r="D260" t="s">
        <v>5783</v>
      </c>
      <c r="E260" t="s">
        <v>5780</v>
      </c>
      <c r="F260" t="s">
        <v>5784</v>
      </c>
      <c r="G260" t="s">
        <v>5785</v>
      </c>
    </row>
    <row r="261" spans="1:7" x14ac:dyDescent="0.3">
      <c r="A261" s="1">
        <v>14</v>
      </c>
      <c r="B261" t="s">
        <v>734</v>
      </c>
      <c r="C261" t="s">
        <v>331</v>
      </c>
      <c r="D261" t="s">
        <v>331</v>
      </c>
      <c r="E261" t="s">
        <v>331</v>
      </c>
      <c r="F261" t="s">
        <v>331</v>
      </c>
      <c r="G261" t="s">
        <v>331</v>
      </c>
    </row>
    <row r="262" spans="1:7" x14ac:dyDescent="0.3">
      <c r="A262" s="1">
        <v>15</v>
      </c>
      <c r="B262" t="s">
        <v>735</v>
      </c>
      <c r="C262" t="s">
        <v>5786</v>
      </c>
      <c r="D262" t="s">
        <v>5062</v>
      </c>
      <c r="E262" t="s">
        <v>4021</v>
      </c>
      <c r="F262" t="s">
        <v>5160</v>
      </c>
      <c r="G262" t="s">
        <v>5787</v>
      </c>
    </row>
    <row r="263" spans="1:7" x14ac:dyDescent="0.3">
      <c r="A263" s="1">
        <v>16</v>
      </c>
      <c r="B263" t="s">
        <v>736</v>
      </c>
      <c r="C263" t="s">
        <v>5788</v>
      </c>
      <c r="D263" t="s">
        <v>5789</v>
      </c>
      <c r="E263" t="s">
        <v>5790</v>
      </c>
      <c r="F263" t="s">
        <v>5791</v>
      </c>
      <c r="G263" t="s">
        <v>331</v>
      </c>
    </row>
    <row r="264" spans="1:7" x14ac:dyDescent="0.3">
      <c r="A264" s="1">
        <v>17</v>
      </c>
      <c r="B264" t="s">
        <v>737</v>
      </c>
      <c r="C264" t="s">
        <v>5792</v>
      </c>
      <c r="D264" t="s">
        <v>5793</v>
      </c>
      <c r="E264" t="s">
        <v>5794</v>
      </c>
      <c r="F264" t="s">
        <v>47</v>
      </c>
      <c r="G264" t="s">
        <v>1175</v>
      </c>
    </row>
    <row r="265" spans="1:7" x14ac:dyDescent="0.3">
      <c r="A265" s="1">
        <v>18</v>
      </c>
      <c r="B265" t="s">
        <v>743</v>
      </c>
      <c r="C265" t="s">
        <v>5792</v>
      </c>
      <c r="D265" t="s">
        <v>5793</v>
      </c>
      <c r="E265" t="s">
        <v>127</v>
      </c>
      <c r="F265" t="s">
        <v>3727</v>
      </c>
      <c r="G265" t="s">
        <v>1175</v>
      </c>
    </row>
    <row r="266" spans="1:7" x14ac:dyDescent="0.3">
      <c r="A266" s="1">
        <v>19</v>
      </c>
      <c r="B266" t="s">
        <v>744</v>
      </c>
      <c r="C266" t="s">
        <v>331</v>
      </c>
      <c r="D266" t="s">
        <v>331</v>
      </c>
      <c r="E266" t="s">
        <v>5795</v>
      </c>
      <c r="F266" t="s">
        <v>5796</v>
      </c>
      <c r="G266" t="s">
        <v>331</v>
      </c>
    </row>
    <row r="267" spans="1:7" x14ac:dyDescent="0.3">
      <c r="A267" s="1">
        <v>20</v>
      </c>
      <c r="B267" t="s">
        <v>750</v>
      </c>
      <c r="C267" t="s">
        <v>5797</v>
      </c>
      <c r="D267" t="s">
        <v>5597</v>
      </c>
      <c r="E267" t="s">
        <v>5798</v>
      </c>
      <c r="F267" t="s">
        <v>5799</v>
      </c>
      <c r="G267" t="s">
        <v>5800</v>
      </c>
    </row>
    <row r="268" spans="1:7" x14ac:dyDescent="0.3">
      <c r="A268" s="1">
        <v>21</v>
      </c>
      <c r="B268" t="s">
        <v>756</v>
      </c>
      <c r="C268" t="s">
        <v>5801</v>
      </c>
      <c r="D268" t="s">
        <v>5802</v>
      </c>
      <c r="E268" t="s">
        <v>5803</v>
      </c>
      <c r="F268" t="s">
        <v>5804</v>
      </c>
      <c r="G268" t="s">
        <v>5800</v>
      </c>
    </row>
    <row r="269" spans="1:7" x14ac:dyDescent="0.3">
      <c r="A269" s="1">
        <v>22</v>
      </c>
      <c r="B269" t="s">
        <v>760</v>
      </c>
      <c r="C269" t="s">
        <v>5805</v>
      </c>
      <c r="D269" t="s">
        <v>5806</v>
      </c>
      <c r="E269" t="s">
        <v>5807</v>
      </c>
      <c r="F269" t="s">
        <v>3538</v>
      </c>
      <c r="G269" t="s">
        <v>331</v>
      </c>
    </row>
    <row r="270" spans="1:7" x14ac:dyDescent="0.3">
      <c r="A270" s="1">
        <v>23</v>
      </c>
      <c r="B270" t="s">
        <v>761</v>
      </c>
      <c r="C270" t="s">
        <v>1536</v>
      </c>
      <c r="D270" t="s">
        <v>5808</v>
      </c>
      <c r="E270" t="s">
        <v>5809</v>
      </c>
      <c r="F270" t="s">
        <v>5717</v>
      </c>
      <c r="G270" t="s">
        <v>5809</v>
      </c>
    </row>
    <row r="271" spans="1:7" x14ac:dyDescent="0.3">
      <c r="A271" s="1">
        <v>24</v>
      </c>
      <c r="B271" t="s">
        <v>767</v>
      </c>
      <c r="C271" t="s">
        <v>331</v>
      </c>
      <c r="D271" t="s">
        <v>331</v>
      </c>
      <c r="E271" t="s">
        <v>331</v>
      </c>
      <c r="F271" t="s">
        <v>331</v>
      </c>
      <c r="G271" t="s">
        <v>331</v>
      </c>
    </row>
    <row r="272" spans="1:7" x14ac:dyDescent="0.3">
      <c r="A272" s="1">
        <v>25</v>
      </c>
      <c r="B272" t="s">
        <v>768</v>
      </c>
      <c r="C272" t="s">
        <v>5810</v>
      </c>
      <c r="D272" t="s">
        <v>5811</v>
      </c>
      <c r="E272" t="s">
        <v>5812</v>
      </c>
      <c r="F272" t="s">
        <v>5813</v>
      </c>
      <c r="G272" t="s">
        <v>5814</v>
      </c>
    </row>
    <row r="273" spans="1:7" x14ac:dyDescent="0.3">
      <c r="A273" s="1">
        <v>26</v>
      </c>
      <c r="B273" t="s">
        <v>774</v>
      </c>
      <c r="C273" t="s">
        <v>331</v>
      </c>
      <c r="D273" t="s">
        <v>331</v>
      </c>
      <c r="E273" t="s">
        <v>331</v>
      </c>
      <c r="F273" t="s">
        <v>331</v>
      </c>
      <c r="G273" t="s">
        <v>331</v>
      </c>
    </row>
    <row r="274" spans="1:7" x14ac:dyDescent="0.3">
      <c r="A274" s="1">
        <v>27</v>
      </c>
      <c r="B274" t="s">
        <v>775</v>
      </c>
      <c r="C274" t="s">
        <v>331</v>
      </c>
      <c r="D274" t="s">
        <v>331</v>
      </c>
      <c r="E274" t="s">
        <v>331</v>
      </c>
      <c r="F274" t="s">
        <v>331</v>
      </c>
      <c r="G274" t="s">
        <v>331</v>
      </c>
    </row>
    <row r="275" spans="1:7" x14ac:dyDescent="0.3">
      <c r="A275" s="1">
        <v>28</v>
      </c>
      <c r="B275" t="s">
        <v>776</v>
      </c>
      <c r="C275" t="s">
        <v>331</v>
      </c>
      <c r="D275" t="s">
        <v>331</v>
      </c>
      <c r="E275" t="s">
        <v>331</v>
      </c>
      <c r="F275" t="s">
        <v>331</v>
      </c>
      <c r="G275" t="s">
        <v>331</v>
      </c>
    </row>
    <row r="276" spans="1:7" x14ac:dyDescent="0.3">
      <c r="A276" s="1">
        <v>29</v>
      </c>
      <c r="B276" t="s">
        <v>777</v>
      </c>
      <c r="C276" t="s">
        <v>1799</v>
      </c>
      <c r="D276" t="s">
        <v>1881</v>
      </c>
      <c r="E276" t="s">
        <v>5815</v>
      </c>
      <c r="F276" t="s">
        <v>1728</v>
      </c>
      <c r="G276" t="s">
        <v>3753</v>
      </c>
    </row>
    <row r="277" spans="1:7" x14ac:dyDescent="0.3">
      <c r="A277" s="1">
        <v>30</v>
      </c>
      <c r="B277" t="s">
        <v>783</v>
      </c>
      <c r="C277" t="s">
        <v>5816</v>
      </c>
      <c r="D277" t="s">
        <v>5817</v>
      </c>
      <c r="E277" t="s">
        <v>3778</v>
      </c>
      <c r="F277" t="s">
        <v>5818</v>
      </c>
      <c r="G277" t="s">
        <v>5818</v>
      </c>
    </row>
    <row r="278" spans="1:7" x14ac:dyDescent="0.3">
      <c r="A278" s="1">
        <v>31</v>
      </c>
      <c r="B278" t="s">
        <v>789</v>
      </c>
      <c r="C278" t="s">
        <v>3424</v>
      </c>
      <c r="D278" t="s">
        <v>3664</v>
      </c>
      <c r="E278" t="s">
        <v>1729</v>
      </c>
      <c r="F278" t="s">
        <v>2828</v>
      </c>
      <c r="G278" t="s">
        <v>5819</v>
      </c>
    </row>
    <row r="279" spans="1:7" x14ac:dyDescent="0.3">
      <c r="A279" s="1">
        <v>32</v>
      </c>
      <c r="B279" t="s">
        <v>795</v>
      </c>
      <c r="C279" t="s">
        <v>331</v>
      </c>
      <c r="D279" t="s">
        <v>331</v>
      </c>
      <c r="E279" t="s">
        <v>331</v>
      </c>
      <c r="F279" t="s">
        <v>331</v>
      </c>
      <c r="G279" t="s">
        <v>331</v>
      </c>
    </row>
    <row r="280" spans="1:7" x14ac:dyDescent="0.3">
      <c r="A280" s="1">
        <v>33</v>
      </c>
      <c r="B280" t="s">
        <v>796</v>
      </c>
      <c r="C280" t="s">
        <v>5820</v>
      </c>
      <c r="D280" t="s">
        <v>5821</v>
      </c>
      <c r="E280" t="s">
        <v>5822</v>
      </c>
      <c r="F280" t="s">
        <v>5823</v>
      </c>
      <c r="G280" t="s">
        <v>5824</v>
      </c>
    </row>
    <row r="281" spans="1:7" x14ac:dyDescent="0.3">
      <c r="A281" s="1">
        <v>34</v>
      </c>
      <c r="B281" t="s">
        <v>802</v>
      </c>
      <c r="C281" t="s">
        <v>5825</v>
      </c>
      <c r="D281" t="s">
        <v>410</v>
      </c>
      <c r="E281" t="s">
        <v>3522</v>
      </c>
      <c r="F281" t="s">
        <v>5826</v>
      </c>
      <c r="G281" t="s">
        <v>331</v>
      </c>
    </row>
    <row r="282" spans="1:7" x14ac:dyDescent="0.3">
      <c r="A282" s="1">
        <v>35</v>
      </c>
      <c r="B282" t="s">
        <v>803</v>
      </c>
      <c r="C282" t="s">
        <v>331</v>
      </c>
      <c r="D282" t="s">
        <v>331</v>
      </c>
      <c r="E282" t="s">
        <v>331</v>
      </c>
      <c r="F282" t="s">
        <v>331</v>
      </c>
      <c r="G282" t="s">
        <v>331</v>
      </c>
    </row>
    <row r="283" spans="1:7" x14ac:dyDescent="0.3">
      <c r="A283" s="1">
        <v>36</v>
      </c>
      <c r="B283" t="s">
        <v>804</v>
      </c>
      <c r="C283" t="s">
        <v>5827</v>
      </c>
      <c r="D283" t="s">
        <v>5828</v>
      </c>
      <c r="E283" t="s">
        <v>5829</v>
      </c>
      <c r="F283" t="s">
        <v>5830</v>
      </c>
      <c r="G283" t="s">
        <v>5831</v>
      </c>
    </row>
    <row r="284" spans="1:7" x14ac:dyDescent="0.3">
      <c r="A284" s="1">
        <v>37</v>
      </c>
      <c r="B284" t="s">
        <v>808</v>
      </c>
      <c r="C284" t="s">
        <v>5832</v>
      </c>
      <c r="D284" t="s">
        <v>5833</v>
      </c>
      <c r="E284" t="s">
        <v>5834</v>
      </c>
      <c r="F284" t="s">
        <v>5835</v>
      </c>
      <c r="G284" t="s">
        <v>5836</v>
      </c>
    </row>
    <row r="285" spans="1:7" x14ac:dyDescent="0.3">
      <c r="A285" s="1">
        <v>38</v>
      </c>
      <c r="B285" t="s">
        <v>814</v>
      </c>
      <c r="C285" t="s">
        <v>1799</v>
      </c>
      <c r="D285" t="s">
        <v>1881</v>
      </c>
      <c r="E285" t="s">
        <v>5815</v>
      </c>
      <c r="F285" t="s">
        <v>1728</v>
      </c>
      <c r="G285" t="s">
        <v>3753</v>
      </c>
    </row>
    <row r="286" spans="1:7" x14ac:dyDescent="0.3">
      <c r="A286" s="1">
        <v>39</v>
      </c>
      <c r="B286" t="s">
        <v>815</v>
      </c>
      <c r="C286" t="s">
        <v>5832</v>
      </c>
      <c r="D286" t="s">
        <v>5833</v>
      </c>
      <c r="E286" t="s">
        <v>5834</v>
      </c>
      <c r="F286" t="s">
        <v>5835</v>
      </c>
      <c r="G286" t="s">
        <v>5836</v>
      </c>
    </row>
    <row r="287" spans="1:7" x14ac:dyDescent="0.3">
      <c r="A287" s="1">
        <v>40</v>
      </c>
      <c r="B287" t="s">
        <v>816</v>
      </c>
      <c r="C287" t="s">
        <v>331</v>
      </c>
      <c r="D287" t="s">
        <v>331</v>
      </c>
      <c r="E287" t="s">
        <v>331</v>
      </c>
      <c r="F287" t="s">
        <v>331</v>
      </c>
      <c r="G287" t="s">
        <v>331</v>
      </c>
    </row>
    <row r="288" spans="1:7" x14ac:dyDescent="0.3">
      <c r="A288" s="1">
        <v>41</v>
      </c>
      <c r="B288" t="s">
        <v>817</v>
      </c>
      <c r="C288" t="s">
        <v>1799</v>
      </c>
      <c r="D288" t="s">
        <v>1881</v>
      </c>
      <c r="E288" t="s">
        <v>5815</v>
      </c>
      <c r="F288" t="s">
        <v>1728</v>
      </c>
      <c r="G288" t="s">
        <v>3753</v>
      </c>
    </row>
    <row r="289" spans="1:8" x14ac:dyDescent="0.3">
      <c r="A289" s="1">
        <v>42</v>
      </c>
      <c r="B289" t="s">
        <v>818</v>
      </c>
      <c r="C289" t="s">
        <v>5751</v>
      </c>
      <c r="D289" t="s">
        <v>5752</v>
      </c>
      <c r="E289" t="s">
        <v>5753</v>
      </c>
      <c r="F289" t="s">
        <v>5754</v>
      </c>
      <c r="G289" t="s">
        <v>5755</v>
      </c>
    </row>
    <row r="291" spans="1:8" x14ac:dyDescent="0.3">
      <c r="B291" s="1" t="s">
        <v>318</v>
      </c>
      <c r="C291" s="1" t="s">
        <v>319</v>
      </c>
      <c r="D291" s="1" t="s">
        <v>320</v>
      </c>
      <c r="E291" s="1" t="s">
        <v>321</v>
      </c>
      <c r="F291" s="1" t="s">
        <v>322</v>
      </c>
      <c r="G291" s="1" t="s">
        <v>323</v>
      </c>
      <c r="H291" s="1" t="s">
        <v>324</v>
      </c>
    </row>
    <row r="292" spans="1:8" x14ac:dyDescent="0.3">
      <c r="A292" s="1">
        <v>0</v>
      </c>
      <c r="B292" t="s">
        <v>819</v>
      </c>
      <c r="C292" t="s">
        <v>5627</v>
      </c>
      <c r="D292" t="s">
        <v>5628</v>
      </c>
      <c r="E292" t="s">
        <v>3381</v>
      </c>
      <c r="F292" t="s">
        <v>5629</v>
      </c>
      <c r="G292" t="s">
        <v>5630</v>
      </c>
    </row>
    <row r="293" spans="1:8" x14ac:dyDescent="0.3">
      <c r="A293" s="1">
        <v>1</v>
      </c>
      <c r="B293" t="s">
        <v>488</v>
      </c>
      <c r="C293" t="s">
        <v>331</v>
      </c>
      <c r="D293" t="s">
        <v>5631</v>
      </c>
      <c r="E293" t="s">
        <v>5632</v>
      </c>
      <c r="F293" t="s">
        <v>5633</v>
      </c>
      <c r="G293" t="s">
        <v>5634</v>
      </c>
    </row>
    <row r="294" spans="1:8" x14ac:dyDescent="0.3">
      <c r="A294" s="1">
        <v>2</v>
      </c>
      <c r="B294" t="s">
        <v>820</v>
      </c>
      <c r="C294" t="s">
        <v>5544</v>
      </c>
      <c r="D294" t="s">
        <v>5545</v>
      </c>
      <c r="E294" t="s">
        <v>5837</v>
      </c>
      <c r="F294" t="s">
        <v>5838</v>
      </c>
      <c r="G294" t="s">
        <v>5548</v>
      </c>
    </row>
    <row r="295" spans="1:8" x14ac:dyDescent="0.3">
      <c r="A295" s="1">
        <v>3</v>
      </c>
      <c r="B295" t="s">
        <v>821</v>
      </c>
      <c r="C295" t="s">
        <v>5544</v>
      </c>
      <c r="D295" t="s">
        <v>5545</v>
      </c>
      <c r="E295" t="s">
        <v>5837</v>
      </c>
      <c r="F295" t="s">
        <v>5838</v>
      </c>
      <c r="G295" t="s">
        <v>5548</v>
      </c>
    </row>
    <row r="296" spans="1:8" x14ac:dyDescent="0.3">
      <c r="A296" s="1">
        <v>4</v>
      </c>
      <c r="B296" t="s">
        <v>822</v>
      </c>
      <c r="C296" t="s">
        <v>331</v>
      </c>
      <c r="D296" t="s">
        <v>331</v>
      </c>
      <c r="E296" t="s">
        <v>331</v>
      </c>
      <c r="F296" t="s">
        <v>331</v>
      </c>
      <c r="G296" t="s">
        <v>331</v>
      </c>
    </row>
    <row r="297" spans="1:8" x14ac:dyDescent="0.3">
      <c r="A297" s="1">
        <v>5</v>
      </c>
      <c r="B297" t="s">
        <v>823</v>
      </c>
      <c r="C297" t="s">
        <v>3536</v>
      </c>
      <c r="D297" t="s">
        <v>5839</v>
      </c>
      <c r="E297" t="s">
        <v>5840</v>
      </c>
      <c r="F297" t="s">
        <v>5841</v>
      </c>
      <c r="G297" t="s">
        <v>5842</v>
      </c>
    </row>
    <row r="298" spans="1:8" x14ac:dyDescent="0.3">
      <c r="A298" s="1">
        <v>6</v>
      </c>
      <c r="B298" t="s">
        <v>737</v>
      </c>
      <c r="C298" t="s">
        <v>3536</v>
      </c>
      <c r="D298" t="s">
        <v>5839</v>
      </c>
      <c r="E298" t="s">
        <v>5840</v>
      </c>
      <c r="F298" t="s">
        <v>5841</v>
      </c>
      <c r="G298" t="s">
        <v>5842</v>
      </c>
    </row>
    <row r="299" spans="1:8" x14ac:dyDescent="0.3">
      <c r="A299" s="1">
        <v>7</v>
      </c>
      <c r="B299" t="s">
        <v>828</v>
      </c>
      <c r="C299" t="s">
        <v>331</v>
      </c>
      <c r="D299" t="s">
        <v>331</v>
      </c>
      <c r="E299" t="s">
        <v>331</v>
      </c>
      <c r="F299" t="s">
        <v>331</v>
      </c>
      <c r="G299" t="s">
        <v>331</v>
      </c>
    </row>
    <row r="300" spans="1:8" x14ac:dyDescent="0.3">
      <c r="A300" s="1">
        <v>8</v>
      </c>
      <c r="B300" t="s">
        <v>829</v>
      </c>
      <c r="C300" t="s">
        <v>5843</v>
      </c>
      <c r="D300" t="s">
        <v>5844</v>
      </c>
      <c r="E300" t="s">
        <v>5845</v>
      </c>
      <c r="F300" t="s">
        <v>5846</v>
      </c>
      <c r="G300" t="s">
        <v>5847</v>
      </c>
    </row>
    <row r="301" spans="1:8" x14ac:dyDescent="0.3">
      <c r="A301" s="1">
        <v>9</v>
      </c>
      <c r="B301" t="s">
        <v>835</v>
      </c>
      <c r="C301" t="s">
        <v>5848</v>
      </c>
      <c r="D301" t="s">
        <v>5849</v>
      </c>
      <c r="E301" t="s">
        <v>5850</v>
      </c>
      <c r="F301" t="s">
        <v>5851</v>
      </c>
      <c r="G301" t="s">
        <v>5852</v>
      </c>
    </row>
    <row r="302" spans="1:8" x14ac:dyDescent="0.3">
      <c r="A302" s="1">
        <v>10</v>
      </c>
      <c r="B302" t="s">
        <v>841</v>
      </c>
      <c r="C302" t="s">
        <v>331</v>
      </c>
      <c r="D302" t="s">
        <v>331</v>
      </c>
      <c r="E302" t="s">
        <v>331</v>
      </c>
      <c r="F302" t="s">
        <v>331</v>
      </c>
      <c r="G302" t="s">
        <v>331</v>
      </c>
    </row>
    <row r="303" spans="1:8" x14ac:dyDescent="0.3">
      <c r="A303" s="1">
        <v>11</v>
      </c>
      <c r="B303" t="s">
        <v>842</v>
      </c>
      <c r="C303" t="s">
        <v>331</v>
      </c>
      <c r="D303" t="s">
        <v>5853</v>
      </c>
      <c r="E303" t="s">
        <v>3865</v>
      </c>
      <c r="F303" t="s">
        <v>5854</v>
      </c>
      <c r="G303" t="s">
        <v>5855</v>
      </c>
    </row>
    <row r="304" spans="1:8" x14ac:dyDescent="0.3">
      <c r="A304" s="1">
        <v>12</v>
      </c>
      <c r="B304" t="s">
        <v>848</v>
      </c>
      <c r="C304" t="s">
        <v>331</v>
      </c>
      <c r="D304" t="s">
        <v>331</v>
      </c>
      <c r="E304" t="s">
        <v>331</v>
      </c>
      <c r="F304" t="s">
        <v>331</v>
      </c>
      <c r="G304" t="s">
        <v>331</v>
      </c>
    </row>
    <row r="305" spans="1:8" x14ac:dyDescent="0.3">
      <c r="A305" s="1">
        <v>13</v>
      </c>
      <c r="B305" t="s">
        <v>701</v>
      </c>
      <c r="C305" t="s">
        <v>331</v>
      </c>
      <c r="D305" t="s">
        <v>331</v>
      </c>
      <c r="E305" t="s">
        <v>331</v>
      </c>
      <c r="F305" t="s">
        <v>331</v>
      </c>
      <c r="G305" t="s">
        <v>331</v>
      </c>
    </row>
    <row r="306" spans="1:8" x14ac:dyDescent="0.3">
      <c r="A306" s="1">
        <v>14</v>
      </c>
      <c r="B306" t="s">
        <v>859</v>
      </c>
      <c r="C306" t="s">
        <v>5856</v>
      </c>
      <c r="D306" t="s">
        <v>5857</v>
      </c>
      <c r="E306" t="s">
        <v>331</v>
      </c>
      <c r="F306" t="s">
        <v>2064</v>
      </c>
      <c r="G306" t="s">
        <v>3627</v>
      </c>
    </row>
    <row r="307" spans="1:8" x14ac:dyDescent="0.3">
      <c r="A307" s="1">
        <v>15</v>
      </c>
      <c r="B307" t="s">
        <v>865</v>
      </c>
      <c r="C307" t="s">
        <v>5848</v>
      </c>
      <c r="D307" t="s">
        <v>5858</v>
      </c>
      <c r="E307" t="s">
        <v>5859</v>
      </c>
      <c r="F307" t="s">
        <v>5860</v>
      </c>
      <c r="G307" t="s">
        <v>5861</v>
      </c>
    </row>
    <row r="308" spans="1:8" x14ac:dyDescent="0.3">
      <c r="A308" s="1">
        <v>16</v>
      </c>
      <c r="B308" t="s">
        <v>869</v>
      </c>
      <c r="C308" t="s">
        <v>331</v>
      </c>
      <c r="D308" t="s">
        <v>5862</v>
      </c>
      <c r="E308" t="s">
        <v>5863</v>
      </c>
      <c r="F308" t="s">
        <v>5864</v>
      </c>
      <c r="G308" t="s">
        <v>5865</v>
      </c>
    </row>
    <row r="309" spans="1:8" x14ac:dyDescent="0.3">
      <c r="A309" s="1">
        <v>17</v>
      </c>
      <c r="B309" t="s">
        <v>874</v>
      </c>
      <c r="C309" t="s">
        <v>5866</v>
      </c>
      <c r="D309" t="s">
        <v>5867</v>
      </c>
      <c r="E309" t="s">
        <v>5868</v>
      </c>
      <c r="F309" t="s">
        <v>5869</v>
      </c>
      <c r="G309" t="s">
        <v>5870</v>
      </c>
    </row>
    <row r="311" spans="1:8" x14ac:dyDescent="0.3">
      <c r="B311" s="1" t="s">
        <v>383</v>
      </c>
      <c r="C311" s="1" t="s">
        <v>319</v>
      </c>
      <c r="D311" s="1" t="s">
        <v>320</v>
      </c>
      <c r="E311" s="1" t="s">
        <v>321</v>
      </c>
      <c r="F311" s="1" t="s">
        <v>322</v>
      </c>
      <c r="G311" s="1" t="s">
        <v>323</v>
      </c>
      <c r="H311" s="1" t="s">
        <v>324</v>
      </c>
    </row>
    <row r="312" spans="1:8" x14ac:dyDescent="0.3">
      <c r="A312" s="1">
        <v>0</v>
      </c>
      <c r="B312" t="s">
        <v>880</v>
      </c>
      <c r="C312" t="s">
        <v>5871</v>
      </c>
      <c r="D312" t="s">
        <v>5872</v>
      </c>
      <c r="E312" t="s">
        <v>5873</v>
      </c>
      <c r="F312" t="s">
        <v>5874</v>
      </c>
      <c r="G312" t="s">
        <v>5875</v>
      </c>
    </row>
    <row r="313" spans="1:8" x14ac:dyDescent="0.3">
      <c r="A313" s="1">
        <v>1</v>
      </c>
      <c r="B313" t="s">
        <v>886</v>
      </c>
      <c r="C313" t="s">
        <v>5871</v>
      </c>
      <c r="D313" t="s">
        <v>5872</v>
      </c>
      <c r="E313" t="s">
        <v>5873</v>
      </c>
      <c r="F313" t="s">
        <v>5874</v>
      </c>
      <c r="G313" t="s">
        <v>5875</v>
      </c>
    </row>
    <row r="314" spans="1:8" x14ac:dyDescent="0.3">
      <c r="A314" s="1">
        <v>2</v>
      </c>
      <c r="B314" t="s">
        <v>892</v>
      </c>
      <c r="C314" t="s">
        <v>331</v>
      </c>
      <c r="D314" t="s">
        <v>331</v>
      </c>
      <c r="E314" t="s">
        <v>331</v>
      </c>
      <c r="F314" t="s">
        <v>331</v>
      </c>
      <c r="G314" t="s">
        <v>331</v>
      </c>
    </row>
    <row r="315" spans="1:8" x14ac:dyDescent="0.3">
      <c r="A315" s="1">
        <v>3</v>
      </c>
      <c r="B315" t="s">
        <v>898</v>
      </c>
      <c r="C315" t="s">
        <v>331</v>
      </c>
      <c r="D315" t="s">
        <v>5876</v>
      </c>
      <c r="E315" t="s">
        <v>5877</v>
      </c>
      <c r="F315" t="s">
        <v>5878</v>
      </c>
      <c r="G315" t="s">
        <v>1603</v>
      </c>
    </row>
    <row r="316" spans="1:8" x14ac:dyDescent="0.3">
      <c r="A316" s="1">
        <v>4</v>
      </c>
      <c r="B316" t="s">
        <v>903</v>
      </c>
      <c r="C316" t="s">
        <v>5879</v>
      </c>
      <c r="D316" t="s">
        <v>5880</v>
      </c>
      <c r="E316" t="s">
        <v>5881</v>
      </c>
      <c r="F316" t="s">
        <v>5882</v>
      </c>
      <c r="G316" t="s">
        <v>5883</v>
      </c>
    </row>
    <row r="317" spans="1:8" x14ac:dyDescent="0.3">
      <c r="A317" s="1">
        <v>5</v>
      </c>
      <c r="B317" t="s">
        <v>909</v>
      </c>
      <c r="C317" t="s">
        <v>331</v>
      </c>
      <c r="D317" t="s">
        <v>331</v>
      </c>
      <c r="E317" t="s">
        <v>331</v>
      </c>
      <c r="F317" t="s">
        <v>331</v>
      </c>
      <c r="G317" t="s">
        <v>331</v>
      </c>
    </row>
    <row r="318" spans="1:8" x14ac:dyDescent="0.3">
      <c r="A318" s="1">
        <v>6</v>
      </c>
      <c r="B318" t="s">
        <v>913</v>
      </c>
      <c r="C318" t="s">
        <v>2526</v>
      </c>
      <c r="D318" t="s">
        <v>2122</v>
      </c>
      <c r="E318" t="s">
        <v>5884</v>
      </c>
      <c r="F318" t="s">
        <v>5885</v>
      </c>
      <c r="G318" t="s">
        <v>3476</v>
      </c>
    </row>
    <row r="319" spans="1:8" x14ac:dyDescent="0.3">
      <c r="A319" s="1">
        <v>7</v>
      </c>
      <c r="B319" t="s">
        <v>916</v>
      </c>
      <c r="C319" t="s">
        <v>5886</v>
      </c>
      <c r="D319" t="s">
        <v>5887</v>
      </c>
      <c r="E319" t="s">
        <v>5888</v>
      </c>
      <c r="F319" t="s">
        <v>5889</v>
      </c>
      <c r="G319" t="s">
        <v>5890</v>
      </c>
    </row>
    <row r="320" spans="1:8" x14ac:dyDescent="0.3">
      <c r="A320" s="1">
        <v>8</v>
      </c>
      <c r="B320" t="s">
        <v>917</v>
      </c>
      <c r="C320" t="s">
        <v>5886</v>
      </c>
      <c r="D320" t="s">
        <v>5887</v>
      </c>
      <c r="E320" t="s">
        <v>5891</v>
      </c>
      <c r="F320" t="s">
        <v>5889</v>
      </c>
      <c r="G320" t="s">
        <v>4877</v>
      </c>
    </row>
    <row r="321" spans="1:8" x14ac:dyDescent="0.3">
      <c r="A321" s="1">
        <v>9</v>
      </c>
      <c r="B321" t="s">
        <v>918</v>
      </c>
      <c r="C321" t="s">
        <v>331</v>
      </c>
      <c r="D321" t="s">
        <v>331</v>
      </c>
      <c r="E321" t="s">
        <v>3522</v>
      </c>
      <c r="F321" t="s">
        <v>331</v>
      </c>
      <c r="G321" t="s">
        <v>5892</v>
      </c>
    </row>
    <row r="322" spans="1:8" x14ac:dyDescent="0.3">
      <c r="A322" s="1">
        <v>10</v>
      </c>
      <c r="B322" t="s">
        <v>919</v>
      </c>
      <c r="C322" t="s">
        <v>3518</v>
      </c>
      <c r="D322" t="s">
        <v>5893</v>
      </c>
      <c r="E322" t="s">
        <v>331</v>
      </c>
      <c r="F322" t="s">
        <v>331</v>
      </c>
      <c r="G322" t="s">
        <v>331</v>
      </c>
    </row>
    <row r="323" spans="1:8" x14ac:dyDescent="0.3">
      <c r="A323" s="1">
        <v>11</v>
      </c>
      <c r="B323" t="s">
        <v>920</v>
      </c>
      <c r="C323" t="s">
        <v>5894</v>
      </c>
      <c r="D323" t="s">
        <v>5895</v>
      </c>
      <c r="E323" t="s">
        <v>5896</v>
      </c>
      <c r="F323" t="s">
        <v>5897</v>
      </c>
      <c r="G323" t="s">
        <v>5898</v>
      </c>
    </row>
    <row r="324" spans="1:8" x14ac:dyDescent="0.3">
      <c r="A324" s="1">
        <v>12</v>
      </c>
      <c r="B324" t="s">
        <v>922</v>
      </c>
      <c r="C324" t="s">
        <v>5899</v>
      </c>
      <c r="D324" t="s">
        <v>5900</v>
      </c>
      <c r="E324" t="s">
        <v>5901</v>
      </c>
      <c r="F324" t="s">
        <v>5902</v>
      </c>
      <c r="G324" t="s">
        <v>5903</v>
      </c>
    </row>
    <row r="325" spans="1:8" x14ac:dyDescent="0.3">
      <c r="A325" s="1">
        <v>13</v>
      </c>
      <c r="B325" t="s">
        <v>928</v>
      </c>
      <c r="C325" t="s">
        <v>331</v>
      </c>
      <c r="D325" t="s">
        <v>5904</v>
      </c>
      <c r="E325" t="s">
        <v>5905</v>
      </c>
      <c r="F325" t="s">
        <v>5906</v>
      </c>
      <c r="G325" t="s">
        <v>5907</v>
      </c>
    </row>
    <row r="326" spans="1:8" x14ac:dyDescent="0.3">
      <c r="A326" s="1">
        <v>14</v>
      </c>
      <c r="B326" t="s">
        <v>933</v>
      </c>
      <c r="C326" t="s">
        <v>5908</v>
      </c>
      <c r="D326" t="s">
        <v>5909</v>
      </c>
      <c r="E326" t="s">
        <v>5910</v>
      </c>
      <c r="F326" t="s">
        <v>5911</v>
      </c>
      <c r="G326" t="s">
        <v>5912</v>
      </c>
    </row>
    <row r="328" spans="1:8" x14ac:dyDescent="0.3">
      <c r="B328" s="1" t="s">
        <v>383</v>
      </c>
      <c r="C328" s="1" t="s">
        <v>319</v>
      </c>
      <c r="D328" s="1" t="s">
        <v>320</v>
      </c>
      <c r="E328" s="1" t="s">
        <v>321</v>
      </c>
      <c r="F328" s="1" t="s">
        <v>322</v>
      </c>
      <c r="G328" s="1" t="s">
        <v>323</v>
      </c>
      <c r="H328" s="1" t="s">
        <v>324</v>
      </c>
    </row>
    <row r="329" spans="1:8" x14ac:dyDescent="0.3">
      <c r="A329" s="1">
        <v>0</v>
      </c>
      <c r="B329" t="s">
        <v>939</v>
      </c>
      <c r="C329" t="s">
        <v>5913</v>
      </c>
      <c r="D329" t="s">
        <v>5914</v>
      </c>
      <c r="E329" t="s">
        <v>5915</v>
      </c>
      <c r="F329" t="s">
        <v>5916</v>
      </c>
      <c r="G329" t="s">
        <v>5917</v>
      </c>
    </row>
    <row r="330" spans="1:8" x14ac:dyDescent="0.3">
      <c r="A330" s="1">
        <v>1</v>
      </c>
      <c r="B330" t="s">
        <v>945</v>
      </c>
      <c r="C330" t="s">
        <v>5913</v>
      </c>
      <c r="D330" t="s">
        <v>5914</v>
      </c>
      <c r="E330" t="s">
        <v>5915</v>
      </c>
      <c r="F330" t="s">
        <v>5916</v>
      </c>
      <c r="G330" t="s">
        <v>5917</v>
      </c>
    </row>
    <row r="331" spans="1:8" x14ac:dyDescent="0.3">
      <c r="A331" s="1">
        <v>2</v>
      </c>
      <c r="B331" t="s">
        <v>500</v>
      </c>
      <c r="C331" t="s">
        <v>331</v>
      </c>
      <c r="D331" t="s">
        <v>331</v>
      </c>
      <c r="E331" t="s">
        <v>331</v>
      </c>
      <c r="F331" t="s">
        <v>331</v>
      </c>
      <c r="G331" t="s">
        <v>331</v>
      </c>
    </row>
    <row r="332" spans="1:8" x14ac:dyDescent="0.3">
      <c r="A332" s="1">
        <v>3</v>
      </c>
      <c r="B332" t="s">
        <v>946</v>
      </c>
      <c r="C332" t="s">
        <v>331</v>
      </c>
      <c r="D332" t="s">
        <v>5918</v>
      </c>
      <c r="E332" t="s">
        <v>5919</v>
      </c>
      <c r="F332" t="s">
        <v>5920</v>
      </c>
      <c r="G332" t="s">
        <v>5921</v>
      </c>
    </row>
    <row r="333" spans="1:8" x14ac:dyDescent="0.3">
      <c r="A333" s="1">
        <v>4</v>
      </c>
      <c r="B333" t="s">
        <v>952</v>
      </c>
      <c r="C333" t="s">
        <v>331</v>
      </c>
      <c r="D333" t="s">
        <v>5918</v>
      </c>
      <c r="E333" t="s">
        <v>5919</v>
      </c>
      <c r="F333" t="s">
        <v>5920</v>
      </c>
      <c r="G333" t="s">
        <v>5921</v>
      </c>
    </row>
    <row r="334" spans="1:8" x14ac:dyDescent="0.3">
      <c r="A334" s="1">
        <v>5</v>
      </c>
      <c r="B334" t="s">
        <v>956</v>
      </c>
      <c r="C334" t="s">
        <v>331</v>
      </c>
      <c r="D334" t="s">
        <v>331</v>
      </c>
      <c r="E334" t="s">
        <v>331</v>
      </c>
      <c r="F334" t="s">
        <v>331</v>
      </c>
      <c r="G334" t="s">
        <v>331</v>
      </c>
    </row>
    <row r="335" spans="1:8" x14ac:dyDescent="0.3">
      <c r="A335" s="1">
        <v>6</v>
      </c>
      <c r="B335" t="s">
        <v>960</v>
      </c>
      <c r="C335" t="s">
        <v>331</v>
      </c>
      <c r="D335" t="s">
        <v>331</v>
      </c>
      <c r="E335" t="s">
        <v>331</v>
      </c>
      <c r="F335" t="s">
        <v>331</v>
      </c>
      <c r="G335" t="s">
        <v>331</v>
      </c>
    </row>
    <row r="336" spans="1:8" x14ac:dyDescent="0.3">
      <c r="A336" s="1">
        <v>7</v>
      </c>
      <c r="B336" t="s">
        <v>961</v>
      </c>
      <c r="C336" t="s">
        <v>331</v>
      </c>
      <c r="D336" t="s">
        <v>331</v>
      </c>
      <c r="E336" t="s">
        <v>331</v>
      </c>
      <c r="F336" t="s">
        <v>331</v>
      </c>
      <c r="G336" t="s">
        <v>331</v>
      </c>
    </row>
    <row r="337" spans="1:7" x14ac:dyDescent="0.3">
      <c r="A337" s="1">
        <v>8</v>
      </c>
      <c r="B337" t="s">
        <v>962</v>
      </c>
      <c r="C337" t="s">
        <v>5766</v>
      </c>
      <c r="D337" t="s">
        <v>5922</v>
      </c>
      <c r="E337" t="s">
        <v>5923</v>
      </c>
      <c r="F337" t="s">
        <v>5924</v>
      </c>
      <c r="G337" t="s">
        <v>5925</v>
      </c>
    </row>
    <row r="338" spans="1:7" x14ac:dyDescent="0.3">
      <c r="A338" s="1">
        <v>9</v>
      </c>
      <c r="B338" t="s">
        <v>968</v>
      </c>
      <c r="C338" t="s">
        <v>5926</v>
      </c>
      <c r="D338" t="s">
        <v>5927</v>
      </c>
      <c r="E338" t="s">
        <v>5928</v>
      </c>
      <c r="F338" t="s">
        <v>5929</v>
      </c>
      <c r="G338" t="s">
        <v>3758</v>
      </c>
    </row>
    <row r="339" spans="1:7" x14ac:dyDescent="0.3">
      <c r="A339" s="1">
        <v>10</v>
      </c>
      <c r="B339" t="s">
        <v>969</v>
      </c>
      <c r="C339" t="s">
        <v>5930</v>
      </c>
      <c r="D339" t="s">
        <v>5931</v>
      </c>
      <c r="E339" t="s">
        <v>5932</v>
      </c>
      <c r="F339" t="s">
        <v>4437</v>
      </c>
      <c r="G339" t="s">
        <v>5933</v>
      </c>
    </row>
    <row r="340" spans="1:7" x14ac:dyDescent="0.3">
      <c r="A340" s="1">
        <v>11</v>
      </c>
      <c r="B340" t="s">
        <v>970</v>
      </c>
      <c r="C340" t="s">
        <v>5934</v>
      </c>
      <c r="D340" t="s">
        <v>3663</v>
      </c>
      <c r="E340" t="s">
        <v>51</v>
      </c>
      <c r="F340" t="s">
        <v>5935</v>
      </c>
      <c r="G340" t="s">
        <v>5537</v>
      </c>
    </row>
    <row r="341" spans="1:7" x14ac:dyDescent="0.3">
      <c r="A341" s="1">
        <v>12</v>
      </c>
      <c r="B341" t="s">
        <v>971</v>
      </c>
      <c r="C341" t="s">
        <v>5936</v>
      </c>
      <c r="D341" t="s">
        <v>5937</v>
      </c>
      <c r="E341" t="s">
        <v>5938</v>
      </c>
      <c r="F341" t="s">
        <v>5939</v>
      </c>
      <c r="G341" t="s">
        <v>5940</v>
      </c>
    </row>
    <row r="342" spans="1:7" x14ac:dyDescent="0.3">
      <c r="A342" s="1">
        <v>13</v>
      </c>
      <c r="B342" t="s">
        <v>829</v>
      </c>
      <c r="C342" t="s">
        <v>5941</v>
      </c>
      <c r="D342" t="s">
        <v>5079</v>
      </c>
      <c r="E342" t="s">
        <v>2418</v>
      </c>
      <c r="F342" t="s">
        <v>4101</v>
      </c>
      <c r="G342" t="s">
        <v>5942</v>
      </c>
    </row>
    <row r="343" spans="1:7" x14ac:dyDescent="0.3">
      <c r="A343" s="1">
        <v>14</v>
      </c>
      <c r="B343" t="s">
        <v>919</v>
      </c>
      <c r="C343" t="s">
        <v>331</v>
      </c>
      <c r="D343" t="s">
        <v>331</v>
      </c>
      <c r="E343" t="s">
        <v>2418</v>
      </c>
      <c r="F343" t="s">
        <v>331</v>
      </c>
      <c r="G343" t="s">
        <v>331</v>
      </c>
    </row>
    <row r="344" spans="1:7" x14ac:dyDescent="0.3">
      <c r="A344" s="1">
        <v>15</v>
      </c>
      <c r="B344" t="s">
        <v>920</v>
      </c>
      <c r="C344" t="s">
        <v>5941</v>
      </c>
      <c r="D344" t="s">
        <v>5079</v>
      </c>
      <c r="E344" t="s">
        <v>331</v>
      </c>
      <c r="F344" t="s">
        <v>4101</v>
      </c>
      <c r="G344" t="s">
        <v>5942</v>
      </c>
    </row>
    <row r="345" spans="1:7" x14ac:dyDescent="0.3">
      <c r="A345" s="1">
        <v>16</v>
      </c>
      <c r="B345" t="s">
        <v>975</v>
      </c>
      <c r="C345" t="s">
        <v>5943</v>
      </c>
      <c r="D345" t="s">
        <v>5944</v>
      </c>
      <c r="E345" t="s">
        <v>5945</v>
      </c>
      <c r="F345" t="s">
        <v>5930</v>
      </c>
      <c r="G345" t="s">
        <v>5946</v>
      </c>
    </row>
    <row r="346" spans="1:7" x14ac:dyDescent="0.3">
      <c r="A346" s="1">
        <v>17</v>
      </c>
      <c r="B346" t="s">
        <v>980</v>
      </c>
      <c r="C346" t="s">
        <v>331</v>
      </c>
      <c r="D346" t="s">
        <v>5947</v>
      </c>
      <c r="E346" t="s">
        <v>5948</v>
      </c>
      <c r="F346" t="s">
        <v>5949</v>
      </c>
      <c r="G346" t="s">
        <v>5950</v>
      </c>
    </row>
    <row r="347" spans="1:7" x14ac:dyDescent="0.3">
      <c r="A347" s="1">
        <v>18</v>
      </c>
      <c r="B347" t="s">
        <v>985</v>
      </c>
      <c r="C347" t="s">
        <v>5951</v>
      </c>
      <c r="D347" t="s">
        <v>5952</v>
      </c>
      <c r="E347" t="s">
        <v>5953</v>
      </c>
      <c r="F347" t="s">
        <v>5954</v>
      </c>
      <c r="G347" t="s">
        <v>5955</v>
      </c>
    </row>
    <row r="348" spans="1:7" x14ac:dyDescent="0.3">
      <c r="A348" s="1">
        <v>19</v>
      </c>
      <c r="B348" t="s">
        <v>990</v>
      </c>
      <c r="C348" t="s">
        <v>3562</v>
      </c>
      <c r="D348" t="s">
        <v>5574</v>
      </c>
      <c r="E348" t="s">
        <v>5956</v>
      </c>
      <c r="F348" t="s">
        <v>1831</v>
      </c>
      <c r="G348" t="s">
        <v>943</v>
      </c>
    </row>
    <row r="349" spans="1:7" x14ac:dyDescent="0.3">
      <c r="A349" s="1">
        <v>20</v>
      </c>
      <c r="B349" t="s">
        <v>996</v>
      </c>
      <c r="C349" t="s">
        <v>997</v>
      </c>
      <c r="D349" t="s">
        <v>997</v>
      </c>
      <c r="E349" t="s">
        <v>997</v>
      </c>
      <c r="F349" t="s">
        <v>997</v>
      </c>
      <c r="G349" t="s">
        <v>997</v>
      </c>
    </row>
    <row r="350" spans="1:7" x14ac:dyDescent="0.3">
      <c r="A350" s="1">
        <v>21</v>
      </c>
      <c r="B350" t="s">
        <v>998</v>
      </c>
      <c r="C350" t="s">
        <v>5893</v>
      </c>
      <c r="D350" t="s">
        <v>5957</v>
      </c>
      <c r="E350" t="s">
        <v>5958</v>
      </c>
      <c r="F350" t="s">
        <v>5959</v>
      </c>
      <c r="G350" t="s">
        <v>5748</v>
      </c>
    </row>
    <row r="351" spans="1:7" x14ac:dyDescent="0.3">
      <c r="A351" s="1">
        <v>22</v>
      </c>
      <c r="B351" t="s">
        <v>1004</v>
      </c>
      <c r="C351" t="s">
        <v>5960</v>
      </c>
      <c r="D351" t="s">
        <v>5961</v>
      </c>
      <c r="E351" t="s">
        <v>5962</v>
      </c>
      <c r="F351" t="s">
        <v>5963</v>
      </c>
      <c r="G351" t="s">
        <v>5964</v>
      </c>
    </row>
    <row r="352" spans="1:7" x14ac:dyDescent="0.3">
      <c r="A352" s="1">
        <v>23</v>
      </c>
      <c r="B352" t="s">
        <v>1009</v>
      </c>
      <c r="C352" t="s">
        <v>331</v>
      </c>
      <c r="D352" t="s">
        <v>5965</v>
      </c>
      <c r="E352" t="s">
        <v>5966</v>
      </c>
      <c r="F352" t="s">
        <v>5967</v>
      </c>
      <c r="G352" t="s">
        <v>5968</v>
      </c>
    </row>
    <row r="353" spans="1:7" x14ac:dyDescent="0.3">
      <c r="A353" s="1">
        <v>24</v>
      </c>
      <c r="B353" t="s">
        <v>1014</v>
      </c>
      <c r="C353" t="s">
        <v>331</v>
      </c>
      <c r="D353" t="s">
        <v>331</v>
      </c>
      <c r="E353" t="s">
        <v>331</v>
      </c>
      <c r="F353" t="s">
        <v>331</v>
      </c>
      <c r="G353" t="s">
        <v>5969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2"/>
  <sheetViews>
    <sheetView topLeftCell="B1" workbookViewId="0"/>
  </sheetViews>
  <sheetFormatPr defaultRowHeight="14.4" x14ac:dyDescent="0.3"/>
  <cols>
    <col min="1" max="1" width="0" hidden="1" customWidth="1"/>
    <col min="2" max="7" width="20.6640625" customWidth="1"/>
  </cols>
  <sheetData>
    <row r="1" spans="1:11" x14ac:dyDescent="0.3">
      <c r="B1" t="s">
        <v>0</v>
      </c>
      <c r="C1" t="s">
        <v>5970</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Gaztransport &amp; Technigaz S.A.</v>
      </c>
    </row>
    <row r="2" spans="1:11" x14ac:dyDescent="0.3">
      <c r="B2" t="s">
        <v>2</v>
      </c>
      <c r="C2" t="s">
        <v>5971</v>
      </c>
      <c r="K2" t="str">
        <f>LEFT(C1,FIND("(",C1) - 2)</f>
        <v>Gaztransport &amp; Technigaz S.A.</v>
      </c>
    </row>
    <row r="3" spans="1:11" x14ac:dyDescent="0.3">
      <c r="K3" t="str">
        <f>" is scheduled to report earnings "&amp;IFERROR("between "&amp;LEFT(C20,FIND("-",C20)-2)&amp;" and "&amp;RIGHT(C20,FIND("-",C20)-2),"on "&amp;C20)</f>
        <v xml:space="preserve"> is scheduled to report earnings on Jul 20, 2017</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$37.47, up .46% after opening slightly below yesterday's close</v>
      </c>
    </row>
    <row r="5" spans="1:11" x14ac:dyDescent="0.3">
      <c r="K5" t="str">
        <f>"The one year target estimate for " &amp; D1 &amp; " is " &amp; TEXT(C23,"$####.#0")</f>
        <v>The one year target estimate for Gaztransport &amp; Technigaz S.A. is $36.88</v>
      </c>
    </row>
    <row r="6" spans="1:11" x14ac:dyDescent="0.3">
      <c r="K6" t="str">
        <f>" which would be " &amp; IF(OR(LEFT(ABS((C23-C2)/C2*100),1)="8",LEFT(ABS((C23-C2)/C2*100),2)="18"), "an ", "a ")  &amp;TEXT(ABS((C23-C2)/C2),"####.#0%")&amp;IF((C23-C2)&gt;0," increase over"," decrease from")&amp;" the current price"</f>
        <v xml:space="preserve"> which would be a 1.57% decrease from the current price</v>
      </c>
    </row>
    <row r="7" spans="1:11" x14ac:dyDescent="0.3">
      <c r="A7" s="1">
        <v>0</v>
      </c>
      <c r="B7" t="s">
        <v>5</v>
      </c>
      <c r="C7" t="s">
        <v>5972</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remain constant over the next quarter based on the average of  analyst estimates (Yahoo Finance)</v>
      </c>
    </row>
    <row r="8" spans="1:11" x14ac:dyDescent="0.3">
      <c r="A8" s="1">
        <v>1</v>
      </c>
      <c r="B8" t="s">
        <v>7</v>
      </c>
      <c r="C8" t="s">
        <v>5973</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9</v>
      </c>
      <c r="C9" t="s">
        <v>5974</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11</v>
      </c>
      <c r="C10" t="s">
        <v>5975</v>
      </c>
    </row>
    <row r="11" spans="1:11" x14ac:dyDescent="0.3">
      <c r="A11" s="1">
        <v>4</v>
      </c>
      <c r="B11" t="s">
        <v>13</v>
      </c>
      <c r="C11" t="s">
        <v>5976</v>
      </c>
    </row>
    <row r="12" spans="1:11" x14ac:dyDescent="0.3">
      <c r="A12" s="1">
        <v>5</v>
      </c>
      <c r="B12" t="s">
        <v>15</v>
      </c>
      <c r="C12" t="s">
        <v>5977</v>
      </c>
      <c r="D12" t="str">
        <f>LEFT(C12,FIND("-",C12)-2)</f>
        <v>23.89</v>
      </c>
      <c r="E12" t="str">
        <f>TRIM(RIGHT(C12,FIND("-",C12)-1))</f>
        <v>41.34</v>
      </c>
    </row>
    <row r="13" spans="1:11" x14ac:dyDescent="0.3">
      <c r="A13" s="1">
        <v>6</v>
      </c>
      <c r="B13" t="s">
        <v>17</v>
      </c>
      <c r="C13" t="s">
        <v>5978</v>
      </c>
    </row>
    <row r="14" spans="1:11" x14ac:dyDescent="0.3">
      <c r="A14" s="1">
        <v>7</v>
      </c>
      <c r="B14" t="s">
        <v>19</v>
      </c>
      <c r="C14" t="s">
        <v>5979</v>
      </c>
    </row>
    <row r="16" spans="1:11" x14ac:dyDescent="0.3">
      <c r="A16" s="1">
        <v>0</v>
      </c>
      <c r="B16" t="s">
        <v>21</v>
      </c>
      <c r="C16" t="s">
        <v>52</v>
      </c>
    </row>
    <row r="17" spans="1:11" x14ac:dyDescent="0.3">
      <c r="A17" s="1">
        <v>1</v>
      </c>
      <c r="B17" t="s">
        <v>23</v>
      </c>
      <c r="K17" t="str">
        <f>K2 &amp; K3 &amp; ". " &amp; K4 &amp; ". " &amp; K5 &amp; K6 &amp; ". " &amp; K7 &amp; ". " &amp; K8 &amp; ". " &amp; K9 &amp; "."</f>
        <v>Gaztransport &amp; Technigaz S.A. is scheduled to report earnings on Jul 20, 2017. The stock is currently trading at $37.47, up .46% after opening slightly below yesterday's close. The one year target estimate for Gaztransport &amp; Technigaz S.A. is $36.88 which would be a 1.57% decrease from the current price. Earnings are expected to remain constant over the next quarter based on the average of  analyst estimates (Yahoo Finance). The stock is trading in the high end of its 52-week range. Over the last 4 quarters, we've seen a positive earnings surprise 4 times, and a negative earnings surprise 0 times.</v>
      </c>
    </row>
    <row r="18" spans="1:11" x14ac:dyDescent="0.3">
      <c r="A18" s="1">
        <v>2</v>
      </c>
      <c r="B18" t="s">
        <v>24</v>
      </c>
      <c r="C18" t="s">
        <v>5980</v>
      </c>
    </row>
    <row r="19" spans="1:11" x14ac:dyDescent="0.3">
      <c r="A19" s="1">
        <v>3</v>
      </c>
      <c r="B19" t="s">
        <v>26</v>
      </c>
      <c r="C19" t="s">
        <v>5981</v>
      </c>
    </row>
    <row r="20" spans="1:11" x14ac:dyDescent="0.3">
      <c r="A20" s="1">
        <v>4</v>
      </c>
      <c r="B20" t="s">
        <v>28</v>
      </c>
      <c r="C20" t="s">
        <v>1167</v>
      </c>
    </row>
    <row r="21" spans="1:11" x14ac:dyDescent="0.3">
      <c r="A21" s="1">
        <v>5</v>
      </c>
      <c r="B21" t="s">
        <v>30</v>
      </c>
      <c r="C21" t="s">
        <v>31</v>
      </c>
    </row>
    <row r="22" spans="1:11" x14ac:dyDescent="0.3">
      <c r="A22" s="1">
        <v>6</v>
      </c>
      <c r="B22" t="s">
        <v>32</v>
      </c>
    </row>
    <row r="23" spans="1:11" x14ac:dyDescent="0.3">
      <c r="A23" s="1">
        <v>7</v>
      </c>
      <c r="B23" t="s">
        <v>33</v>
      </c>
      <c r="C23" t="s">
        <v>5982</v>
      </c>
    </row>
    <row r="26" spans="1:11" x14ac:dyDescent="0.3">
      <c r="B26" s="1" t="s">
        <v>35</v>
      </c>
      <c r="C26" s="1" t="s">
        <v>5983</v>
      </c>
      <c r="D26" s="1" t="s">
        <v>5984</v>
      </c>
      <c r="E26" s="1" t="s">
        <v>5985</v>
      </c>
      <c r="F26" s="1" t="s">
        <v>5986</v>
      </c>
    </row>
    <row r="27" spans="1:11" x14ac:dyDescent="0.3">
      <c r="A27" s="1">
        <v>0</v>
      </c>
      <c r="B27" t="s">
        <v>40</v>
      </c>
    </row>
    <row r="28" spans="1:11" x14ac:dyDescent="0.3">
      <c r="A28" s="1">
        <v>1</v>
      </c>
      <c r="B28" t="s">
        <v>41</v>
      </c>
    </row>
    <row r="29" spans="1:11" x14ac:dyDescent="0.3">
      <c r="A29" s="1">
        <v>2</v>
      </c>
      <c r="B29" t="s">
        <v>42</v>
      </c>
    </row>
    <row r="30" spans="1:11" x14ac:dyDescent="0.3">
      <c r="A30" s="1">
        <v>3</v>
      </c>
      <c r="B30" t="s">
        <v>43</v>
      </c>
    </row>
    <row r="31" spans="1:11" x14ac:dyDescent="0.3">
      <c r="A31" s="1">
        <v>4</v>
      </c>
      <c r="B31" t="s">
        <v>44</v>
      </c>
    </row>
    <row r="33" spans="1:6" x14ac:dyDescent="0.3">
      <c r="B33" s="1" t="s">
        <v>45</v>
      </c>
      <c r="C33" s="1" t="s">
        <v>5983</v>
      </c>
      <c r="D33" s="1" t="s">
        <v>5984</v>
      </c>
      <c r="E33" s="1" t="s">
        <v>5985</v>
      </c>
      <c r="F33" s="1" t="s">
        <v>5986</v>
      </c>
    </row>
    <row r="34" spans="1:6" x14ac:dyDescent="0.3">
      <c r="A34" s="1">
        <v>0</v>
      </c>
      <c r="B34" t="s">
        <v>40</v>
      </c>
      <c r="C34" t="s">
        <v>223</v>
      </c>
      <c r="D34" t="s">
        <v>223</v>
      </c>
      <c r="E34" t="s">
        <v>1925</v>
      </c>
      <c r="F34" t="s">
        <v>3207</v>
      </c>
    </row>
    <row r="35" spans="1:6" x14ac:dyDescent="0.3">
      <c r="A35" s="1">
        <v>1</v>
      </c>
      <c r="B35" t="s">
        <v>41</v>
      </c>
      <c r="C35" t="s">
        <v>5987</v>
      </c>
      <c r="D35" t="s">
        <v>5933</v>
      </c>
      <c r="E35" t="s">
        <v>5988</v>
      </c>
      <c r="F35" t="s">
        <v>5989</v>
      </c>
    </row>
    <row r="36" spans="1:6" x14ac:dyDescent="0.3">
      <c r="A36" s="1">
        <v>2</v>
      </c>
      <c r="B36" t="s">
        <v>42</v>
      </c>
      <c r="C36" t="s">
        <v>5805</v>
      </c>
      <c r="D36" t="s">
        <v>5990</v>
      </c>
      <c r="E36" t="s">
        <v>5988</v>
      </c>
      <c r="F36" t="s">
        <v>5991</v>
      </c>
    </row>
    <row r="37" spans="1:6" x14ac:dyDescent="0.3">
      <c r="A37" s="1">
        <v>3</v>
      </c>
      <c r="B37" t="s">
        <v>43</v>
      </c>
      <c r="C37" t="s">
        <v>5805</v>
      </c>
      <c r="D37" t="s">
        <v>5990</v>
      </c>
      <c r="E37" t="s">
        <v>5992</v>
      </c>
      <c r="F37" t="s">
        <v>5993</v>
      </c>
    </row>
    <row r="38" spans="1:6" x14ac:dyDescent="0.3">
      <c r="A38" s="1">
        <v>4</v>
      </c>
      <c r="B38" t="s">
        <v>53</v>
      </c>
      <c r="F38" t="s">
        <v>5988</v>
      </c>
    </row>
    <row r="39" spans="1:6" x14ac:dyDescent="0.3">
      <c r="A39" s="1">
        <v>5</v>
      </c>
      <c r="B39" t="s">
        <v>55</v>
      </c>
      <c r="F39" t="s">
        <v>5994</v>
      </c>
    </row>
    <row r="41" spans="1:6" x14ac:dyDescent="0.3">
      <c r="B41" s="1" t="s">
        <v>58</v>
      </c>
      <c r="C41" s="1" t="s">
        <v>1028</v>
      </c>
      <c r="D41" s="1" t="s">
        <v>1029</v>
      </c>
      <c r="E41" s="1" t="s">
        <v>1030</v>
      </c>
      <c r="F41" s="1" t="s">
        <v>1031</v>
      </c>
    </row>
    <row r="42" spans="1:6" x14ac:dyDescent="0.3">
      <c r="A42" s="1">
        <v>0</v>
      </c>
      <c r="B42" t="s">
        <v>63</v>
      </c>
    </row>
    <row r="43" spans="1:6" x14ac:dyDescent="0.3">
      <c r="A43" s="1">
        <v>1</v>
      </c>
      <c r="B43" t="s">
        <v>66</v>
      </c>
    </row>
    <row r="44" spans="1:6" x14ac:dyDescent="0.3">
      <c r="A44" s="1">
        <v>2</v>
      </c>
      <c r="B44" t="s">
        <v>69</v>
      </c>
    </row>
    <row r="45" spans="1:6" x14ac:dyDescent="0.3">
      <c r="A45" s="1">
        <v>3</v>
      </c>
      <c r="B45" t="s">
        <v>72</v>
      </c>
    </row>
    <row r="47" spans="1:6" x14ac:dyDescent="0.3">
      <c r="B47" s="1" t="s">
        <v>75</v>
      </c>
      <c r="C47" s="1" t="s">
        <v>5983</v>
      </c>
      <c r="D47" s="1" t="s">
        <v>5984</v>
      </c>
      <c r="E47" s="1" t="s">
        <v>5985</v>
      </c>
      <c r="F47" s="1" t="s">
        <v>5986</v>
      </c>
    </row>
    <row r="48" spans="1:6" x14ac:dyDescent="0.3">
      <c r="A48" s="1">
        <v>0</v>
      </c>
      <c r="B48" t="s">
        <v>76</v>
      </c>
    </row>
    <row r="49" spans="1:6" x14ac:dyDescent="0.3">
      <c r="A49" s="1">
        <v>1</v>
      </c>
      <c r="B49" t="s">
        <v>77</v>
      </c>
      <c r="C49">
        <v>0.71</v>
      </c>
      <c r="D49">
        <v>0.78</v>
      </c>
      <c r="E49">
        <v>3.06</v>
      </c>
      <c r="F49">
        <v>3.06</v>
      </c>
    </row>
    <row r="50" spans="1:6" x14ac:dyDescent="0.3">
      <c r="A50" s="1">
        <v>2</v>
      </c>
      <c r="B50" t="s">
        <v>78</v>
      </c>
      <c r="C50">
        <v>0.71</v>
      </c>
      <c r="D50">
        <v>0.78</v>
      </c>
      <c r="E50">
        <v>3.06</v>
      </c>
      <c r="F50">
        <v>3.06</v>
      </c>
    </row>
    <row r="51" spans="1:6" x14ac:dyDescent="0.3">
      <c r="A51" s="1">
        <v>3</v>
      </c>
      <c r="B51" t="s">
        <v>79</v>
      </c>
      <c r="C51">
        <v>0.71</v>
      </c>
      <c r="D51">
        <v>0.78</v>
      </c>
      <c r="E51">
        <v>3.06</v>
      </c>
      <c r="F51">
        <v>3.06</v>
      </c>
    </row>
    <row r="52" spans="1:6" x14ac:dyDescent="0.3">
      <c r="A52" s="1">
        <v>4</v>
      </c>
      <c r="B52" t="s">
        <v>80</v>
      </c>
      <c r="C52">
        <v>0.71</v>
      </c>
      <c r="D52">
        <v>0.78</v>
      </c>
      <c r="E52">
        <v>3.06</v>
      </c>
      <c r="F52">
        <v>3.06</v>
      </c>
    </row>
    <row r="54" spans="1:6" x14ac:dyDescent="0.3">
      <c r="B54" s="1" t="s">
        <v>81</v>
      </c>
      <c r="C54" s="1" t="s">
        <v>5983</v>
      </c>
      <c r="D54" s="1" t="s">
        <v>5984</v>
      </c>
      <c r="E54" s="1" t="s">
        <v>5985</v>
      </c>
      <c r="F54" s="1" t="s">
        <v>5986</v>
      </c>
    </row>
    <row r="55" spans="1:6" x14ac:dyDescent="0.3">
      <c r="A55" s="1">
        <v>0</v>
      </c>
      <c r="B55" t="s">
        <v>82</v>
      </c>
      <c r="E55">
        <v>1</v>
      </c>
    </row>
    <row r="56" spans="1:6" x14ac:dyDescent="0.3">
      <c r="A56" s="1">
        <v>1</v>
      </c>
      <c r="B56" t="s">
        <v>83</v>
      </c>
      <c r="E56">
        <v>2</v>
      </c>
      <c r="F56">
        <v>1</v>
      </c>
    </row>
    <row r="57" spans="1:6" x14ac:dyDescent="0.3">
      <c r="A57" s="1">
        <v>2</v>
      </c>
      <c r="B57" t="s">
        <v>84</v>
      </c>
      <c r="E57">
        <v>1</v>
      </c>
    </row>
    <row r="58" spans="1:6" x14ac:dyDescent="0.3">
      <c r="A58" s="1">
        <v>3</v>
      </c>
      <c r="B58" t="s">
        <v>85</v>
      </c>
    </row>
    <row r="60" spans="1:6" x14ac:dyDescent="0.3">
      <c r="B60" s="1" t="s">
        <v>86</v>
      </c>
      <c r="C60" s="1" t="s">
        <v>5995</v>
      </c>
      <c r="D60" s="1" t="s">
        <v>88</v>
      </c>
      <c r="E60" s="1" t="s">
        <v>89</v>
      </c>
      <c r="F60" s="1" t="s">
        <v>90</v>
      </c>
    </row>
    <row r="61" spans="1:6" x14ac:dyDescent="0.3">
      <c r="A61" s="1">
        <v>0</v>
      </c>
      <c r="B61" t="s">
        <v>91</v>
      </c>
      <c r="F61">
        <v>0.19</v>
      </c>
    </row>
    <row r="62" spans="1:6" x14ac:dyDescent="0.3">
      <c r="A62" s="1">
        <v>1</v>
      </c>
      <c r="B62" t="s">
        <v>93</v>
      </c>
      <c r="F62">
        <v>0.21</v>
      </c>
    </row>
    <row r="63" spans="1:6" x14ac:dyDescent="0.3">
      <c r="A63" s="1">
        <v>2</v>
      </c>
      <c r="B63" t="s">
        <v>95</v>
      </c>
      <c r="F63">
        <v>0.08</v>
      </c>
    </row>
    <row r="64" spans="1:6" x14ac:dyDescent="0.3">
      <c r="A64" s="1">
        <v>3</v>
      </c>
      <c r="B64" t="s">
        <v>96</v>
      </c>
      <c r="F64">
        <v>0.12</v>
      </c>
    </row>
    <row r="65" spans="1:6" x14ac:dyDescent="0.3">
      <c r="A65" s="1">
        <v>4</v>
      </c>
      <c r="B65" t="s">
        <v>98</v>
      </c>
      <c r="C65" t="s">
        <v>5996</v>
      </c>
      <c r="F65">
        <v>0.09</v>
      </c>
    </row>
    <row r="66" spans="1:6" x14ac:dyDescent="0.3">
      <c r="A66" s="1">
        <v>5</v>
      </c>
      <c r="B66" t="s">
        <v>100</v>
      </c>
      <c r="C66" t="s">
        <v>5997</v>
      </c>
    </row>
    <row r="68" spans="1:6" x14ac:dyDescent="0.3">
      <c r="A68" s="1">
        <v>0</v>
      </c>
      <c r="B68" t="s">
        <v>102</v>
      </c>
      <c r="C68" t="s">
        <v>52</v>
      </c>
    </row>
    <row r="69" spans="1:6" x14ac:dyDescent="0.3">
      <c r="A69" s="1">
        <v>1</v>
      </c>
      <c r="B69" t="s">
        <v>103</v>
      </c>
    </row>
    <row r="70" spans="1:6" x14ac:dyDescent="0.3">
      <c r="A70" s="1">
        <v>2</v>
      </c>
      <c r="B70" t="s">
        <v>104</v>
      </c>
      <c r="C70" t="s">
        <v>5980</v>
      </c>
    </row>
    <row r="71" spans="1:6" x14ac:dyDescent="0.3">
      <c r="A71" s="1">
        <v>3</v>
      </c>
      <c r="B71" t="s">
        <v>105</v>
      </c>
    </row>
    <row r="72" spans="1:6" x14ac:dyDescent="0.3">
      <c r="A72" s="1">
        <v>4</v>
      </c>
      <c r="B72" t="s">
        <v>107</v>
      </c>
    </row>
    <row r="73" spans="1:6" x14ac:dyDescent="0.3">
      <c r="A73" s="1">
        <v>5</v>
      </c>
      <c r="B73" t="s">
        <v>109</v>
      </c>
      <c r="C73" t="s">
        <v>5998</v>
      </c>
    </row>
    <row r="74" spans="1:6" x14ac:dyDescent="0.3">
      <c r="A74" s="1">
        <v>6</v>
      </c>
      <c r="B74" t="s">
        <v>111</v>
      </c>
      <c r="C74" t="s">
        <v>5999</v>
      </c>
    </row>
    <row r="75" spans="1:6" x14ac:dyDescent="0.3">
      <c r="A75" s="1">
        <v>7</v>
      </c>
      <c r="B75" t="s">
        <v>113</v>
      </c>
    </row>
    <row r="76" spans="1:6" x14ac:dyDescent="0.3">
      <c r="A76" s="1">
        <v>8</v>
      </c>
      <c r="B76" t="s">
        <v>114</v>
      </c>
    </row>
    <row r="78" spans="1:6" x14ac:dyDescent="0.3">
      <c r="A78" s="1">
        <v>0</v>
      </c>
      <c r="B78" t="s">
        <v>115</v>
      </c>
      <c r="C78" t="s">
        <v>116</v>
      </c>
    </row>
    <row r="79" spans="1:6" x14ac:dyDescent="0.3">
      <c r="A79" s="1">
        <v>1</v>
      </c>
      <c r="B79" t="s">
        <v>117</v>
      </c>
      <c r="C79" t="s">
        <v>116</v>
      </c>
    </row>
    <row r="81" spans="1:3" x14ac:dyDescent="0.3">
      <c r="A81" s="1">
        <v>0</v>
      </c>
      <c r="B81" t="s">
        <v>119</v>
      </c>
      <c r="C81" t="s">
        <v>6000</v>
      </c>
    </row>
    <row r="82" spans="1:3" x14ac:dyDescent="0.3">
      <c r="A82" s="1">
        <v>1</v>
      </c>
      <c r="B82" t="s">
        <v>121</v>
      </c>
      <c r="C82" t="s">
        <v>6001</v>
      </c>
    </row>
    <row r="84" spans="1:3" x14ac:dyDescent="0.3">
      <c r="A84" s="1">
        <v>0</v>
      </c>
      <c r="B84" t="s">
        <v>123</v>
      </c>
      <c r="C84" t="s">
        <v>6002</v>
      </c>
    </row>
    <row r="85" spans="1:3" x14ac:dyDescent="0.3">
      <c r="A85" s="1">
        <v>1</v>
      </c>
      <c r="B85" t="s">
        <v>124</v>
      </c>
      <c r="C85" t="s">
        <v>6003</v>
      </c>
    </row>
    <row r="87" spans="1:3" x14ac:dyDescent="0.3">
      <c r="A87" s="1">
        <v>0</v>
      </c>
      <c r="B87" t="s">
        <v>126</v>
      </c>
      <c r="C87" t="s">
        <v>6004</v>
      </c>
    </row>
    <row r="88" spans="1:3" x14ac:dyDescent="0.3">
      <c r="A88" s="1">
        <v>1</v>
      </c>
      <c r="B88" t="s">
        <v>128</v>
      </c>
      <c r="C88" t="s">
        <v>3292</v>
      </c>
    </row>
    <row r="89" spans="1:3" x14ac:dyDescent="0.3">
      <c r="A89" s="1">
        <v>2</v>
      </c>
      <c r="B89" t="s">
        <v>130</v>
      </c>
      <c r="C89" t="s">
        <v>5465</v>
      </c>
    </row>
    <row r="90" spans="1:3" x14ac:dyDescent="0.3">
      <c r="A90" s="1">
        <v>3</v>
      </c>
      <c r="B90" t="s">
        <v>132</v>
      </c>
      <c r="C90" t="s">
        <v>6005</v>
      </c>
    </row>
    <row r="91" spans="1:3" x14ac:dyDescent="0.3">
      <c r="A91" s="1">
        <v>4</v>
      </c>
      <c r="B91" t="s">
        <v>134</v>
      </c>
      <c r="C91" t="s">
        <v>6006</v>
      </c>
    </row>
    <row r="92" spans="1:3" x14ac:dyDescent="0.3">
      <c r="A92" s="1">
        <v>5</v>
      </c>
      <c r="B92" t="s">
        <v>136</v>
      </c>
      <c r="C92" t="s">
        <v>6007</v>
      </c>
    </row>
    <row r="93" spans="1:3" x14ac:dyDescent="0.3">
      <c r="A93" s="1">
        <v>6</v>
      </c>
      <c r="B93" t="s">
        <v>138</v>
      </c>
      <c r="C93" t="s">
        <v>5981</v>
      </c>
    </row>
    <row r="94" spans="1:3" x14ac:dyDescent="0.3">
      <c r="A94" s="1">
        <v>7</v>
      </c>
      <c r="B94" t="s">
        <v>139</v>
      </c>
      <c r="C94" t="s">
        <v>6008</v>
      </c>
    </row>
    <row r="96" spans="1:3" x14ac:dyDescent="0.3">
      <c r="A96" s="1">
        <v>0</v>
      </c>
      <c r="B96" t="s">
        <v>140</v>
      </c>
      <c r="C96" t="s">
        <v>6009</v>
      </c>
    </row>
    <row r="97" spans="1:3" x14ac:dyDescent="0.3">
      <c r="A97" s="1">
        <v>1</v>
      </c>
      <c r="B97" t="s">
        <v>142</v>
      </c>
      <c r="C97" t="s">
        <v>6010</v>
      </c>
    </row>
    <row r="98" spans="1:3" x14ac:dyDescent="0.3">
      <c r="A98" s="1">
        <v>2</v>
      </c>
      <c r="B98" t="s">
        <v>144</v>
      </c>
      <c r="C98" t="s">
        <v>5526</v>
      </c>
    </row>
    <row r="99" spans="1:3" x14ac:dyDescent="0.3">
      <c r="A99" s="1">
        <v>3</v>
      </c>
      <c r="B99" t="s">
        <v>146</v>
      </c>
      <c r="C99" t="s">
        <v>6011</v>
      </c>
    </row>
    <row r="100" spans="1:3" x14ac:dyDescent="0.3">
      <c r="A100" s="1">
        <v>4</v>
      </c>
      <c r="B100" t="s">
        <v>148</v>
      </c>
      <c r="C100" t="s">
        <v>6012</v>
      </c>
    </row>
    <row r="101" spans="1:3" x14ac:dyDescent="0.3">
      <c r="A101" s="1">
        <v>5</v>
      </c>
      <c r="B101" t="s">
        <v>149</v>
      </c>
      <c r="C101" t="s">
        <v>3935</v>
      </c>
    </row>
    <row r="103" spans="1:3" x14ac:dyDescent="0.3">
      <c r="A103" s="1">
        <v>0</v>
      </c>
      <c r="B103" t="s">
        <v>151</v>
      </c>
      <c r="C103" t="s">
        <v>6013</v>
      </c>
    </row>
    <row r="104" spans="1:3" x14ac:dyDescent="0.3">
      <c r="A104" s="1">
        <v>1</v>
      </c>
      <c r="B104" t="s">
        <v>152</v>
      </c>
      <c r="C104" t="s">
        <v>5805</v>
      </c>
    </row>
    <row r="106" spans="1:3" x14ac:dyDescent="0.3">
      <c r="A106" s="1">
        <v>0</v>
      </c>
      <c r="B106" t="s">
        <v>23</v>
      </c>
    </row>
    <row r="107" spans="1:3" x14ac:dyDescent="0.3">
      <c r="A107" s="1">
        <v>1</v>
      </c>
      <c r="B107" t="s">
        <v>153</v>
      </c>
      <c r="C107" t="s">
        <v>6014</v>
      </c>
    </row>
    <row r="108" spans="1:3" x14ac:dyDescent="0.3">
      <c r="A108" s="1">
        <v>2</v>
      </c>
      <c r="B108" t="s">
        <v>155</v>
      </c>
      <c r="C108" t="s">
        <v>156</v>
      </c>
    </row>
    <row r="109" spans="1:3" x14ac:dyDescent="0.3">
      <c r="A109" s="1">
        <v>3</v>
      </c>
      <c r="B109" t="s">
        <v>157</v>
      </c>
      <c r="C109" t="s">
        <v>6015</v>
      </c>
    </row>
    <row r="110" spans="1:3" x14ac:dyDescent="0.3">
      <c r="A110" s="1">
        <v>4</v>
      </c>
      <c r="B110" t="s">
        <v>159</v>
      </c>
      <c r="C110" t="s">
        <v>6016</v>
      </c>
    </row>
    <row r="111" spans="1:3" x14ac:dyDescent="0.3">
      <c r="A111" s="1">
        <v>5</v>
      </c>
      <c r="B111" t="s">
        <v>161</v>
      </c>
      <c r="C111" t="s">
        <v>6017</v>
      </c>
    </row>
    <row r="112" spans="1:3" x14ac:dyDescent="0.3">
      <c r="A112" s="1">
        <v>6</v>
      </c>
      <c r="B112" t="s">
        <v>163</v>
      </c>
      <c r="C112" t="s">
        <v>6018</v>
      </c>
    </row>
    <row r="114" spans="1:3" x14ac:dyDescent="0.3">
      <c r="A114" s="1">
        <v>0</v>
      </c>
      <c r="B114" t="s">
        <v>165</v>
      </c>
      <c r="C114" t="s">
        <v>6019</v>
      </c>
    </row>
    <row r="115" spans="1:3" x14ac:dyDescent="0.3">
      <c r="A115" s="1">
        <v>1</v>
      </c>
      <c r="B115" t="s">
        <v>167</v>
      </c>
      <c r="C115" t="s">
        <v>6020</v>
      </c>
    </row>
    <row r="116" spans="1:3" x14ac:dyDescent="0.3">
      <c r="A116" s="1">
        <v>2</v>
      </c>
      <c r="B116" t="s">
        <v>169</v>
      </c>
      <c r="C116" t="s">
        <v>6021</v>
      </c>
    </row>
    <row r="117" spans="1:3" x14ac:dyDescent="0.3">
      <c r="A117" s="1">
        <v>3</v>
      </c>
      <c r="B117" t="s">
        <v>171</v>
      </c>
      <c r="C117" t="s">
        <v>6022</v>
      </c>
    </row>
    <row r="118" spans="1:3" x14ac:dyDescent="0.3">
      <c r="A118" s="1">
        <v>4</v>
      </c>
      <c r="B118" t="s">
        <v>173</v>
      </c>
    </row>
    <row r="119" spans="1:3" x14ac:dyDescent="0.3">
      <c r="A119" s="1">
        <v>5</v>
      </c>
      <c r="B119" t="s">
        <v>174</v>
      </c>
    </row>
    <row r="120" spans="1:3" x14ac:dyDescent="0.3">
      <c r="A120" s="1">
        <v>6</v>
      </c>
      <c r="B120" t="s">
        <v>175</v>
      </c>
    </row>
    <row r="121" spans="1:3" x14ac:dyDescent="0.3">
      <c r="A121" s="1">
        <v>7</v>
      </c>
      <c r="B121" t="s">
        <v>176</v>
      </c>
    </row>
    <row r="122" spans="1:3" x14ac:dyDescent="0.3">
      <c r="A122" s="1">
        <v>8</v>
      </c>
      <c r="B122" t="s">
        <v>177</v>
      </c>
    </row>
    <row r="123" spans="1:3" x14ac:dyDescent="0.3">
      <c r="A123" s="1">
        <v>9</v>
      </c>
      <c r="B123" t="s">
        <v>178</v>
      </c>
    </row>
    <row r="125" spans="1:3" x14ac:dyDescent="0.3">
      <c r="A125" s="1">
        <v>0</v>
      </c>
      <c r="B125" t="s">
        <v>179</v>
      </c>
    </row>
    <row r="126" spans="1:3" x14ac:dyDescent="0.3">
      <c r="A126" s="1">
        <v>1</v>
      </c>
      <c r="B126" t="s">
        <v>180</v>
      </c>
    </row>
    <row r="127" spans="1:3" x14ac:dyDescent="0.3">
      <c r="A127" s="1">
        <v>2</v>
      </c>
      <c r="B127" t="s">
        <v>181</v>
      </c>
      <c r="C127" t="s">
        <v>4603</v>
      </c>
    </row>
    <row r="128" spans="1:3" x14ac:dyDescent="0.3">
      <c r="A128" s="1">
        <v>3</v>
      </c>
      <c r="B128" t="s">
        <v>183</v>
      </c>
      <c r="C128" t="s">
        <v>6023</v>
      </c>
    </row>
    <row r="129" spans="1:6" x14ac:dyDescent="0.3">
      <c r="A129" s="1">
        <v>4</v>
      </c>
      <c r="B129" t="s">
        <v>185</v>
      </c>
    </row>
    <row r="130" spans="1:6" x14ac:dyDescent="0.3">
      <c r="A130" s="1">
        <v>5</v>
      </c>
      <c r="B130" t="s">
        <v>186</v>
      </c>
    </row>
    <row r="131" spans="1:6" x14ac:dyDescent="0.3">
      <c r="A131" s="1">
        <v>6</v>
      </c>
      <c r="B131" t="s">
        <v>187</v>
      </c>
    </row>
    <row r="132" spans="1:6" x14ac:dyDescent="0.3">
      <c r="A132" s="1">
        <v>7</v>
      </c>
      <c r="B132" t="s">
        <v>188</v>
      </c>
    </row>
    <row r="133" spans="1:6" x14ac:dyDescent="0.3">
      <c r="A133" s="1">
        <v>8</v>
      </c>
      <c r="B133" t="s">
        <v>189</v>
      </c>
    </row>
    <row r="134" spans="1:6" x14ac:dyDescent="0.3">
      <c r="A134" s="1">
        <v>9</v>
      </c>
      <c r="B134" t="s">
        <v>190</v>
      </c>
    </row>
    <row r="137" spans="1:6" x14ac:dyDescent="0.3">
      <c r="B137" s="1" t="s">
        <v>191</v>
      </c>
      <c r="C137" s="1" t="s">
        <v>192</v>
      </c>
      <c r="D137" s="1" t="s">
        <v>193</v>
      </c>
      <c r="E137" s="1" t="s">
        <v>194</v>
      </c>
      <c r="F137" s="1" t="s">
        <v>195</v>
      </c>
    </row>
    <row r="138" spans="1:6" x14ac:dyDescent="0.3">
      <c r="A138" s="1">
        <v>0</v>
      </c>
      <c r="B138" t="s">
        <v>6024</v>
      </c>
      <c r="C138" t="s">
        <v>6025</v>
      </c>
      <c r="D138" t="s">
        <v>6026</v>
      </c>
      <c r="F138">
        <v>60</v>
      </c>
    </row>
    <row r="139" spans="1:6" x14ac:dyDescent="0.3">
      <c r="A139" s="1">
        <v>1</v>
      </c>
      <c r="B139" t="s">
        <v>6027</v>
      </c>
      <c r="C139" t="s">
        <v>6028</v>
      </c>
      <c r="D139" t="s">
        <v>6029</v>
      </c>
      <c r="F139">
        <v>46</v>
      </c>
    </row>
    <row r="140" spans="1:6" x14ac:dyDescent="0.3">
      <c r="A140" s="1">
        <v>2</v>
      </c>
      <c r="B140" t="s">
        <v>6030</v>
      </c>
      <c r="C140" t="s">
        <v>199</v>
      </c>
      <c r="F140">
        <v>57</v>
      </c>
    </row>
    <row r="141" spans="1:6" x14ac:dyDescent="0.3">
      <c r="A141" s="1">
        <v>3</v>
      </c>
      <c r="B141" t="s">
        <v>6031</v>
      </c>
      <c r="C141" t="s">
        <v>6032</v>
      </c>
    </row>
    <row r="142" spans="1:6" x14ac:dyDescent="0.3">
      <c r="A142" s="1">
        <v>4</v>
      </c>
      <c r="B142" t="s">
        <v>6033</v>
      </c>
      <c r="C142" t="s">
        <v>6034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1"/>
  <sheetViews>
    <sheetView tabSelected="1" topLeftCell="B1" workbookViewId="0">
      <selection activeCell="K23" sqref="K23"/>
    </sheetView>
  </sheetViews>
  <sheetFormatPr defaultRowHeight="14.4" x14ac:dyDescent="0.3"/>
  <cols>
    <col min="1" max="1" width="0" hidden="1" customWidth="1"/>
    <col min="2" max="2" width="26.77734375" customWidth="1"/>
    <col min="3" max="7" width="20.6640625" customWidth="1"/>
    <col min="8" max="8" width="11.33203125" bestFit="1" customWidth="1"/>
    <col min="10" max="10" width="10.109375" customWidth="1"/>
    <col min="11" max="11" width="13.6640625" customWidth="1"/>
    <col min="12" max="12" width="31.77734375" customWidth="1"/>
    <col min="13" max="13" width="26.44140625" bestFit="1" customWidth="1"/>
    <col min="14" max="14" width="9.21875" customWidth="1"/>
    <col min="16" max="16" width="58.109375" customWidth="1"/>
    <col min="17" max="17" width="65.77734375" bestFit="1" customWidth="1"/>
    <col min="18" max="18" width="59.88671875" bestFit="1" customWidth="1"/>
  </cols>
  <sheetData>
    <row r="1" spans="1:11" x14ac:dyDescent="0.3">
      <c r="B1" t="s">
        <v>0</v>
      </c>
      <c r="C1" t="s">
        <v>206</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Acme United</v>
      </c>
    </row>
    <row r="2" spans="1:11" x14ac:dyDescent="0.3">
      <c r="B2" t="s">
        <v>2</v>
      </c>
      <c r="C2" t="s">
        <v>207</v>
      </c>
      <c r="K2" t="str">
        <f>LEFT(C1,FIND("(",C1) - 2)</f>
        <v>Acme United Corporation</v>
      </c>
    </row>
    <row r="3" spans="1:11" x14ac:dyDescent="0.3">
      <c r="K3" t="str">
        <f>" is scheduled to report earnings "&amp;IFERROR("between "&amp;LEFT(C20,FIND("-",C20)-2)&amp;" and "&amp;RIGHT(C20,FIND("-",C20)-2),"on "&amp;C20)</f>
        <v xml:space="preserve"> is scheduled to report earnings between Jul 20, 2017 and Jul 24, 2017</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$28.0, down .18% after opening slightly below yesterday's close</v>
      </c>
    </row>
    <row r="5" spans="1:11" x14ac:dyDescent="0.3">
      <c r="K5" t="str">
        <f>"The one year target estimate for " &amp; D1 &amp; " is " &amp; TEXT(C23,"$####.#0")</f>
        <v>The one year target estimate for Acme United is $30.75</v>
      </c>
    </row>
    <row r="6" spans="1:11" x14ac:dyDescent="0.3">
      <c r="K6" t="str">
        <f>" which would be " &amp; IF(OR(LEFT(ABS((C23-C2)/C2*100),1)="8",LEFT(ABS((C23-C2)/C2*100),2)="18"), "an ", "a ")  &amp;TEXT(ABS((C23-C2)/C2),"####.#0%")&amp;IF((C23-C2)&gt;0," increase over"," decrease from")&amp;" the current price"</f>
        <v xml:space="preserve"> which would be a 9.82% increase over the current price</v>
      </c>
    </row>
    <row r="7" spans="1:11" x14ac:dyDescent="0.3">
      <c r="A7" s="1">
        <v>0</v>
      </c>
      <c r="B7" t="s">
        <v>5</v>
      </c>
      <c r="C7" t="s">
        <v>208</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decrease by 52.08% from last quarter based on the average of 2 analyst estimates (Yahoo Finance)</v>
      </c>
    </row>
    <row r="8" spans="1:11" x14ac:dyDescent="0.3">
      <c r="A8" s="1">
        <v>1</v>
      </c>
      <c r="B8" t="s">
        <v>7</v>
      </c>
      <c r="C8" t="s">
        <v>207</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9</v>
      </c>
      <c r="C9" t="s">
        <v>209</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11</v>
      </c>
      <c r="C10" t="s">
        <v>209</v>
      </c>
      <c r="K10" t="str">
        <f>IF(F48=F52,"",IF(F48&gt;F52, "EPS estimates have increased by " &amp; TEXT(F48-F52,"$0.00") &amp; " in the 2 months leading up to the earnings report", "EPS estimates have decreased by " &amp; TEXT(ABS(F48-F52),"$0.00") &amp; " in the 2 months leading up to the earnings report"))</f>
        <v>EPS estimates have decreased by $0.02 in the 2 months leading up to the earnings report</v>
      </c>
    </row>
    <row r="11" spans="1:11" x14ac:dyDescent="0.3">
      <c r="A11" s="1">
        <v>4</v>
      </c>
      <c r="B11" t="s">
        <v>13</v>
      </c>
      <c r="C11" t="s">
        <v>210</v>
      </c>
      <c r="K11" t="str">
        <f>K42</f>
        <v>Acme United has managed to increase revenue, gross income, and EBITDA each year since 2012</v>
      </c>
    </row>
    <row r="12" spans="1:11" x14ac:dyDescent="0.3">
      <c r="A12" s="1">
        <v>5</v>
      </c>
      <c r="B12" t="s">
        <v>15</v>
      </c>
      <c r="C12" t="s">
        <v>211</v>
      </c>
      <c r="D12" t="str">
        <f>LEFT(C12,FIND("-",C12)-2)</f>
        <v>18.45</v>
      </c>
      <c r="E12" t="str">
        <f>TRIM(RIGHT(C12,FIND("-",C12)-1))</f>
        <v>29.49</v>
      </c>
    </row>
    <row r="13" spans="1:11" x14ac:dyDescent="0.3">
      <c r="A13" s="1">
        <v>6</v>
      </c>
      <c r="B13" t="s">
        <v>17</v>
      </c>
      <c r="C13" t="s">
        <v>212</v>
      </c>
    </row>
    <row r="14" spans="1:11" x14ac:dyDescent="0.3">
      <c r="A14" s="1">
        <v>7</v>
      </c>
      <c r="B14" t="s">
        <v>19</v>
      </c>
      <c r="C14" t="s">
        <v>213</v>
      </c>
    </row>
    <row r="16" spans="1:11" x14ac:dyDescent="0.3">
      <c r="A16" s="1">
        <v>0</v>
      </c>
      <c r="B16" t="s">
        <v>21</v>
      </c>
      <c r="C16" t="s">
        <v>214</v>
      </c>
    </row>
    <row r="17" spans="1:18" x14ac:dyDescent="0.3">
      <c r="A17" s="1">
        <v>1</v>
      </c>
      <c r="B17" t="s">
        <v>23</v>
      </c>
      <c r="C17" t="s">
        <v>215</v>
      </c>
      <c r="K17" t="str">
        <f>K2 &amp; K3 &amp; ". " &amp; K4 &amp; ". " &amp; K5 &amp; K6 &amp; ". " &amp; K7 &amp; ". " &amp; K8 &amp; ". " &amp; K9 &amp; "."</f>
        <v>Acme United Corporation is scheduled to report earnings between Jul 20, 2017 and Jul 24, 2017. The stock is currently trading at $28.0, down .18% after opening slightly below yesterday's close. The one year target estimate for Acme United is $30.75 which would be a 9.82% increase over the current price. Earnings are expected to decrease by 52.08% from last quarter based on the average of 2 analyst estimates (Yahoo Finance). The stock is trading in the high end of its 52-week range. Over the last 4 quarters, we've seen a positive earnings surprise 4 times, and a negative earnings surprise 0 times.</v>
      </c>
    </row>
    <row r="18" spans="1:18" x14ac:dyDescent="0.3">
      <c r="A18" s="1">
        <v>2</v>
      </c>
      <c r="B18" t="s">
        <v>24</v>
      </c>
      <c r="C18" t="s">
        <v>216</v>
      </c>
    </row>
    <row r="19" spans="1:18" x14ac:dyDescent="0.3">
      <c r="A19" s="1">
        <v>3</v>
      </c>
      <c r="B19" t="s">
        <v>26</v>
      </c>
      <c r="C19" t="s">
        <v>217</v>
      </c>
    </row>
    <row r="20" spans="1:18" x14ac:dyDescent="0.3">
      <c r="A20" s="1">
        <v>4</v>
      </c>
      <c r="B20" t="s">
        <v>28</v>
      </c>
      <c r="C20" t="s">
        <v>218</v>
      </c>
      <c r="O20" t="s">
        <v>9957</v>
      </c>
    </row>
    <row r="21" spans="1:18" x14ac:dyDescent="0.3">
      <c r="A21" s="1">
        <v>5</v>
      </c>
      <c r="B21" t="s">
        <v>30</v>
      </c>
      <c r="C21" t="s">
        <v>219</v>
      </c>
      <c r="K21" s="6" t="s">
        <v>9954</v>
      </c>
    </row>
    <row r="22" spans="1:18" x14ac:dyDescent="0.3">
      <c r="A22" s="1">
        <v>6</v>
      </c>
      <c r="B22" t="s">
        <v>32</v>
      </c>
      <c r="C22" t="s">
        <v>220</v>
      </c>
      <c r="J22" s="8">
        <f>IF(K22&lt;&gt;"",1,0)</f>
        <v>1</v>
      </c>
      <c r="K22" s="10" t="str">
        <f>IF(H145="pos_trend","Revenue","")</f>
        <v>Revenue</v>
      </c>
      <c r="L22" s="9" t="str">
        <f>IF(EXACT(K22,UPPER(K22)),K22,LOWER(K22))</f>
        <v>revenue</v>
      </c>
      <c r="M22" s="11" t="str">
        <f>L22</f>
        <v>revenue</v>
      </c>
      <c r="O22" s="8" t="str">
        <f ca="1">"worksheet.write('J' + str(" &amp; "row" &amp; "), '" &amp; _xlfn.FORMULATEXT(J22) &amp; "')"</f>
        <v>worksheet.write('J' + str(row), '=IF(K22&lt;&gt;"",1,0)')</v>
      </c>
      <c r="P22" s="10" t="str">
        <f ca="1">"worksheet.write('K22', '" &amp; _xlfn.FORMULATEXT(K22) &amp; "')"</f>
        <v>worksheet.write('K22', '=IF(H145="pos_trend","Revenue","")')</v>
      </c>
      <c r="Q22" s="9" t="str">
        <f ca="1">"worksheet.write('L' + str(" &amp; "row" &amp; "), '" &amp; _xlfn.FORMULATEXT(L22) &amp; "')"</f>
        <v>worksheet.write('L' + str(row), '=IF(EXACT(K22,UPPER(K22)),K22,LOWER(K22))')</v>
      </c>
      <c r="R22" s="11" t="str">
        <f ca="1">"worksheet.write('M' + str(" &amp; "row" &amp; "), '" &amp; _xlfn.FORMULATEXT(M22) &amp; "')"</f>
        <v>worksheet.write('M' + str(row), '=L22')</v>
      </c>
    </row>
    <row r="23" spans="1:18" x14ac:dyDescent="0.3">
      <c r="A23" s="1">
        <v>7</v>
      </c>
      <c r="B23" t="s">
        <v>33</v>
      </c>
      <c r="C23" t="s">
        <v>221</v>
      </c>
      <c r="J23" s="8">
        <f>IF(K23&lt;&gt;"",2,0)</f>
        <v>0</v>
      </c>
      <c r="K23" s="10" t="str">
        <f>IF(H146="pos_trend",B146,"")</f>
        <v/>
      </c>
      <c r="L23" s="9" t="str">
        <f t="shared" ref="L23:L39" si="0">IF(EXACT(K23,UPPER(K23)),K23,LOWER(K23))</f>
        <v/>
      </c>
      <c r="M23" s="11" t="str">
        <f>IF(L23&lt;&gt;"", M22 &amp; ", " &amp; L23,M22)</f>
        <v>revenue</v>
      </c>
      <c r="O23" s="8" t="str">
        <f ca="1">"worksheet.write('J' + str(" &amp; "row" &amp; "), '" &amp; _xlfn.FORMULATEXT(J23) &amp; "')"</f>
        <v>worksheet.write('J' + str(row), '=IF(K23&lt;&gt;"",2,0)')</v>
      </c>
      <c r="P23" s="10" t="str">
        <f ca="1">"worksheet.write('K23', '" &amp; _xlfn.FORMULATEXT(K23) &amp; "')"</f>
        <v>worksheet.write('K23', '=IF(H146="pos_trend",B146,"")')</v>
      </c>
      <c r="Q23" s="9" t="str">
        <f t="shared" ref="Q23:Q40" ca="1" si="1">"worksheet.write('L' + str(" &amp; "row" &amp; "), '" &amp; _xlfn.FORMULATEXT(L23) &amp; "')"</f>
        <v>worksheet.write('L' + str(row), '=IF(EXACT(K23,UPPER(K23)),K23,LOWER(K23))')</v>
      </c>
      <c r="R23" s="11" t="str">
        <f t="shared" ref="R23:R40" ca="1" si="2">"worksheet.write('M' + str(" &amp; "row" &amp; "), '" &amp; _xlfn.FORMULATEXT(M23) &amp; "')"</f>
        <v>worksheet.write('M' + str(row), '=IF(L23&lt;&gt;"", M22 &amp; ", " &amp; L23,M22)')</v>
      </c>
    </row>
    <row r="24" spans="1:18" x14ac:dyDescent="0.3">
      <c r="J24" s="8">
        <f>IF(K24&lt;&gt;"",3,0)</f>
        <v>3</v>
      </c>
      <c r="K24" s="10" t="str">
        <f>IF(H153="pos_trend",B153,"")</f>
        <v>Gross Income</v>
      </c>
      <c r="L24" s="9" t="str">
        <f t="shared" si="0"/>
        <v>gross income</v>
      </c>
      <c r="M24" s="11" t="str">
        <f>IF(L24&lt;&gt;"", M23 &amp; ", " &amp; L24,M23)</f>
        <v>revenue, gross income</v>
      </c>
      <c r="O24" s="8" t="str">
        <f t="shared" ref="O24:O39" ca="1" si="3">"worksheet.write('J' + str(" &amp; "row" &amp; "), '" &amp; _xlfn.FORMULATEXT(J24) &amp; "')"</f>
        <v>worksheet.write('J' + str(row), '=IF(K24&lt;&gt;"",3,0)')</v>
      </c>
      <c r="P24" s="10" t="str">
        <f ca="1">"worksheet.write('K24', '" &amp; _xlfn.FORMULATEXT(K24) &amp; "')"</f>
        <v>worksheet.write('K24', '=IF(H153="pos_trend",B153,"")')</v>
      </c>
      <c r="Q24" s="9" t="str">
        <f t="shared" ca="1" si="1"/>
        <v>worksheet.write('L' + str(row), '=IF(EXACT(K24,UPPER(K24)),K24,LOWER(K24))')</v>
      </c>
      <c r="R24" s="11" t="str">
        <f t="shared" ca="1" si="2"/>
        <v>worksheet.write('M' + str(row), '=IF(L24&lt;&gt;"", M23 &amp; ", " &amp; L24,M23)')</v>
      </c>
    </row>
    <row r="25" spans="1:18" x14ac:dyDescent="0.3">
      <c r="J25" s="8">
        <f>IF(K25&lt;&gt;"",4,0)</f>
        <v>0</v>
      </c>
      <c r="K25" s="10" t="str">
        <f>IF(H154="pos_trend",B154,"")</f>
        <v/>
      </c>
      <c r="L25" s="9" t="str">
        <f t="shared" si="0"/>
        <v/>
      </c>
      <c r="M25" s="11" t="str">
        <f>IF(L25&lt;&gt;"", M24 &amp; ", " &amp; L25,M24)</f>
        <v>revenue, gross income</v>
      </c>
      <c r="O25" s="8" t="str">
        <f t="shared" ca="1" si="3"/>
        <v>worksheet.write('J' + str(row), '=IF(K25&lt;&gt;"",4,0)')</v>
      </c>
      <c r="P25" s="10" t="str">
        <f ca="1">"worksheet.write('K25', '" &amp; _xlfn.FORMULATEXT(K25) &amp; "')"</f>
        <v>worksheet.write('K25', '=IF(H154="pos_trend",B154,"")')</v>
      </c>
      <c r="Q25" s="9" t="str">
        <f t="shared" ca="1" si="1"/>
        <v>worksheet.write('L' + str(row), '=IF(EXACT(K25,UPPER(K25)),K25,LOWER(K25))')</v>
      </c>
      <c r="R25" s="11" t="str">
        <f t="shared" ca="1" si="2"/>
        <v>worksheet.write('M' + str(row), '=IF(L25&lt;&gt;"", M24 &amp; ", " &amp; L25,M24)')</v>
      </c>
    </row>
    <row r="26" spans="1:18" x14ac:dyDescent="0.3">
      <c r="B26" s="1" t="s">
        <v>35</v>
      </c>
      <c r="C26" s="1" t="s">
        <v>36</v>
      </c>
      <c r="D26" s="1" t="s">
        <v>37</v>
      </c>
      <c r="E26" s="1" t="s">
        <v>38</v>
      </c>
      <c r="F26" s="1" t="s">
        <v>39</v>
      </c>
      <c r="J26" s="8">
        <f>IF(K26&lt;&gt;"",5,0)</f>
        <v>0</v>
      </c>
      <c r="K26" s="10" t="str">
        <f>IF(H155="pos_trend",B155,"")</f>
        <v/>
      </c>
      <c r="L26" s="9" t="str">
        <f t="shared" si="0"/>
        <v/>
      </c>
      <c r="M26" s="11" t="str">
        <f>IF(L26&lt;&gt;"", M25 &amp; ", " &amp; L26,M25)</f>
        <v>revenue, gross income</v>
      </c>
      <c r="O26" s="8" t="str">
        <f t="shared" ca="1" si="3"/>
        <v>worksheet.write('J' + str(row), '=IF(K26&lt;&gt;"",5,0)')</v>
      </c>
      <c r="P26" s="10" t="str">
        <f ca="1">"worksheet.write('K26', '" &amp; _xlfn.FORMULATEXT(K26) &amp; "')"</f>
        <v>worksheet.write('K26', '=IF(H155="pos_trend",B155,"")')</v>
      </c>
      <c r="Q26" s="9" t="str">
        <f t="shared" ca="1" si="1"/>
        <v>worksheet.write('L' + str(row), '=IF(EXACT(K26,UPPER(K26)),K26,LOWER(K26))')</v>
      </c>
      <c r="R26" s="11" t="str">
        <f t="shared" ca="1" si="2"/>
        <v>worksheet.write('M' + str(row), '=IF(L26&lt;&gt;"", M25 &amp; ", " &amp; L26,M25)')</v>
      </c>
    </row>
    <row r="27" spans="1:18" x14ac:dyDescent="0.3">
      <c r="A27" s="1">
        <v>0</v>
      </c>
      <c r="B27" t="s">
        <v>40</v>
      </c>
      <c r="C27">
        <v>2</v>
      </c>
      <c r="D27">
        <v>2</v>
      </c>
      <c r="E27">
        <v>2</v>
      </c>
      <c r="F27">
        <v>1</v>
      </c>
      <c r="J27" s="8">
        <f>IF(K27&lt;&gt;"",6,0)</f>
        <v>0</v>
      </c>
      <c r="K27" s="10" t="str">
        <f>IF(H172="pos_trend",B172,"")</f>
        <v/>
      </c>
      <c r="L27" s="9" t="str">
        <f t="shared" si="0"/>
        <v/>
      </c>
      <c r="M27" s="11" t="str">
        <f>IF(L27&lt;&gt;"", M26 &amp; ", " &amp; L27,M26)</f>
        <v>revenue, gross income</v>
      </c>
      <c r="O27" s="8" t="str">
        <f t="shared" ca="1" si="3"/>
        <v>worksheet.write('J' + str(row), '=IF(K27&lt;&gt;"",6,0)')</v>
      </c>
      <c r="P27" s="10" t="str">
        <f ca="1">"worksheet.write('K27', '" &amp; _xlfn.FORMULATEXT(K27) &amp; "')"</f>
        <v>worksheet.write('K27', '=IF(H172="pos_trend",B172,"")')</v>
      </c>
      <c r="Q27" s="9" t="str">
        <f t="shared" ca="1" si="1"/>
        <v>worksheet.write('L' + str(row), '=IF(EXACT(K27,UPPER(K27)),K27,LOWER(K27))')</v>
      </c>
      <c r="R27" s="11" t="str">
        <f t="shared" ca="1" si="2"/>
        <v>worksheet.write('M' + str(row), '=IF(L27&lt;&gt;"", M26 &amp; ", " &amp; L27,M26)')</v>
      </c>
    </row>
    <row r="28" spans="1:18" x14ac:dyDescent="0.3">
      <c r="A28" s="1">
        <v>1</v>
      </c>
      <c r="B28" t="s">
        <v>41</v>
      </c>
      <c r="C28">
        <v>0.96</v>
      </c>
      <c r="D28">
        <v>0.46</v>
      </c>
      <c r="E28">
        <v>1.76</v>
      </c>
      <c r="F28">
        <v>1.96</v>
      </c>
      <c r="J28" s="8">
        <f>IF(K28&lt;&gt;"",7,0)</f>
        <v>0</v>
      </c>
      <c r="K28" s="10" t="str">
        <f>IF(H173="pos_trend",B173,"")</f>
        <v/>
      </c>
      <c r="L28" s="9" t="str">
        <f t="shared" si="0"/>
        <v/>
      </c>
      <c r="M28" s="11" t="str">
        <f>IF(L28&lt;&gt;"", M27 &amp; ", " &amp; L28,M27)</f>
        <v>revenue, gross income</v>
      </c>
      <c r="O28" s="8" t="str">
        <f t="shared" ca="1" si="3"/>
        <v>worksheet.write('J' + str(row), '=IF(K28&lt;&gt;"",7,0)')</v>
      </c>
      <c r="P28" s="10" t="str">
        <f ca="1">"worksheet.write('K28', '" &amp; _xlfn.FORMULATEXT(K28) &amp; "')"</f>
        <v>worksheet.write('K28', '=IF(H173="pos_trend",B173,"")')</v>
      </c>
      <c r="Q28" s="9" t="str">
        <f t="shared" ca="1" si="1"/>
        <v>worksheet.write('L' + str(row), '=IF(EXACT(K28,UPPER(K28)),K28,LOWER(K28))')</v>
      </c>
      <c r="R28" s="11" t="str">
        <f t="shared" ca="1" si="2"/>
        <v>worksheet.write('M' + str(row), '=IF(L28&lt;&gt;"", M27 &amp; ", " &amp; L28,M27)')</v>
      </c>
    </row>
    <row r="29" spans="1:18" x14ac:dyDescent="0.3">
      <c r="A29" s="1">
        <v>2</v>
      </c>
      <c r="B29" t="s">
        <v>42</v>
      </c>
      <c r="C29">
        <v>0.91</v>
      </c>
      <c r="D29">
        <v>0.44</v>
      </c>
      <c r="E29">
        <v>1.75</v>
      </c>
      <c r="F29">
        <v>1.96</v>
      </c>
      <c r="J29" s="8">
        <f>IF(K29&lt;&gt;"",8,0)</f>
        <v>0</v>
      </c>
      <c r="K29" s="10" t="str">
        <f>IF(H174="pos_trend",B174,"")</f>
        <v/>
      </c>
      <c r="L29" s="9" t="str">
        <f t="shared" si="0"/>
        <v/>
      </c>
      <c r="M29" s="11" t="str">
        <f>IF(L29&lt;&gt;"", M28 &amp; ", " &amp; L29,M28)</f>
        <v>revenue, gross income</v>
      </c>
      <c r="O29" s="8" t="str">
        <f t="shared" ca="1" si="3"/>
        <v>worksheet.write('J' + str(row), '=IF(K29&lt;&gt;"",8,0)')</v>
      </c>
      <c r="P29" s="10" t="str">
        <f ca="1">"worksheet.write('K29', '" &amp; _xlfn.FORMULATEXT(K29) &amp; "')"</f>
        <v>worksheet.write('K29', '=IF(H174="pos_trend",B174,"")')</v>
      </c>
      <c r="Q29" s="9" t="str">
        <f t="shared" ca="1" si="1"/>
        <v>worksheet.write('L' + str(row), '=IF(EXACT(K29,UPPER(K29)),K29,LOWER(K29))')</v>
      </c>
      <c r="R29" s="11" t="str">
        <f t="shared" ca="1" si="2"/>
        <v>worksheet.write('M' + str(row), '=IF(L29&lt;&gt;"", M28 &amp; ", " &amp; L29,M28)')</v>
      </c>
    </row>
    <row r="30" spans="1:18" x14ac:dyDescent="0.3">
      <c r="A30" s="1">
        <v>3</v>
      </c>
      <c r="B30" t="s">
        <v>43</v>
      </c>
      <c r="C30">
        <v>1</v>
      </c>
      <c r="D30">
        <v>0.48</v>
      </c>
      <c r="E30">
        <v>1.76</v>
      </c>
      <c r="F30">
        <v>1.96</v>
      </c>
      <c r="J30" s="8">
        <f>IF(K30&lt;&gt;"",9,0)</f>
        <v>0</v>
      </c>
      <c r="K30" s="10" t="str">
        <f>IF(H185="pos_trend",B185,"")</f>
        <v/>
      </c>
      <c r="L30" s="9" t="str">
        <f t="shared" si="0"/>
        <v/>
      </c>
      <c r="M30" s="11" t="str">
        <f>IF(L30&lt;&gt;"", M29 &amp; ", " &amp; L30,M29)</f>
        <v>revenue, gross income</v>
      </c>
      <c r="O30" s="8" t="str">
        <f t="shared" ca="1" si="3"/>
        <v>worksheet.write('J' + str(row), '=IF(K30&lt;&gt;"",9,0)')</v>
      </c>
      <c r="P30" s="10" t="str">
        <f ca="1">"worksheet.write('K30', '" &amp; _xlfn.FORMULATEXT(K30) &amp; "')"</f>
        <v>worksheet.write('K30', '=IF(H185="pos_trend",B185,"")')</v>
      </c>
      <c r="Q30" s="9" t="str">
        <f t="shared" ca="1" si="1"/>
        <v>worksheet.write('L' + str(row), '=IF(EXACT(K30,UPPER(K30)),K30,LOWER(K30))')</v>
      </c>
      <c r="R30" s="11" t="str">
        <f t="shared" ca="1" si="2"/>
        <v>worksheet.write('M' + str(row), '=IF(L30&lt;&gt;"", M29 &amp; ", " &amp; L30,M29)')</v>
      </c>
    </row>
    <row r="31" spans="1:18" x14ac:dyDescent="0.3">
      <c r="A31" s="1">
        <v>4</v>
      </c>
      <c r="B31" t="s">
        <v>44</v>
      </c>
      <c r="C31">
        <v>0.91</v>
      </c>
      <c r="D31">
        <v>0.4</v>
      </c>
      <c r="E31">
        <v>1.64</v>
      </c>
      <c r="F31">
        <v>1.76</v>
      </c>
      <c r="J31" s="8">
        <f>IF(K31&lt;&gt;"",10,0)</f>
        <v>0</v>
      </c>
      <c r="K31" s="10" t="str">
        <f>IF(H186="pos_trend",B186,"")</f>
        <v/>
      </c>
      <c r="L31" s="9" t="str">
        <f t="shared" si="0"/>
        <v/>
      </c>
      <c r="M31" s="11" t="str">
        <f>IF(L31&lt;&gt;"", M30 &amp; ", " &amp; L31,M30)</f>
        <v>revenue, gross income</v>
      </c>
      <c r="O31" s="8" t="str">
        <f t="shared" ca="1" si="3"/>
        <v>worksheet.write('J' + str(row), '=IF(K31&lt;&gt;"",10,0)')</v>
      </c>
      <c r="P31" s="10" t="str">
        <f ca="1">"worksheet.write('K31', '" &amp; _xlfn.FORMULATEXT(K31) &amp; "')"</f>
        <v>worksheet.write('K31', '=IF(H186="pos_trend",B186,"")')</v>
      </c>
      <c r="Q31" s="9" t="str">
        <f t="shared" ca="1" si="1"/>
        <v>worksheet.write('L' + str(row), '=IF(EXACT(K31,UPPER(K31)),K31,LOWER(K31))')</v>
      </c>
      <c r="R31" s="11" t="str">
        <f t="shared" ca="1" si="2"/>
        <v>worksheet.write('M' + str(row), '=IF(L31&lt;&gt;"", M30 &amp; ", " &amp; L31,M30)')</v>
      </c>
    </row>
    <row r="32" spans="1:18" x14ac:dyDescent="0.3">
      <c r="J32" s="8">
        <f>IF(K32&lt;&gt;"",11,0)</f>
        <v>0</v>
      </c>
      <c r="K32" s="10" t="str">
        <f>IF(H187="pos_trend",B187,"")</f>
        <v/>
      </c>
      <c r="L32" s="9" t="str">
        <f t="shared" si="0"/>
        <v/>
      </c>
      <c r="M32" s="11" t="str">
        <f>IF(L32&lt;&gt;"", M31 &amp; ", " &amp; L32,M31)</f>
        <v>revenue, gross income</v>
      </c>
      <c r="O32" s="8" t="str">
        <f t="shared" ca="1" si="3"/>
        <v>worksheet.write('J' + str(row), '=IF(K32&lt;&gt;"",11,0)')</v>
      </c>
      <c r="P32" s="10" t="str">
        <f ca="1">"worksheet.write('K32', '" &amp; _xlfn.FORMULATEXT(K32) &amp; "')"</f>
        <v>worksheet.write('K32', '=IF(H187="pos_trend",B187,"")')</v>
      </c>
      <c r="Q32" s="9" t="str">
        <f t="shared" ca="1" si="1"/>
        <v>worksheet.write('L' + str(row), '=IF(EXACT(K32,UPPER(K32)),K32,LOWER(K32))')</v>
      </c>
      <c r="R32" s="11" t="str">
        <f t="shared" ca="1" si="2"/>
        <v>worksheet.write('M' + str(row), '=IF(L32&lt;&gt;"", M31 &amp; ", " &amp; L32,M31)')</v>
      </c>
    </row>
    <row r="33" spans="1:18" x14ac:dyDescent="0.3">
      <c r="B33" s="1" t="s">
        <v>45</v>
      </c>
      <c r="C33" s="1" t="s">
        <v>36</v>
      </c>
      <c r="D33" s="1" t="s">
        <v>37</v>
      </c>
      <c r="E33" s="1" t="s">
        <v>38</v>
      </c>
      <c r="F33" s="1" t="s">
        <v>39</v>
      </c>
      <c r="J33" s="8">
        <f>IF(K33&lt;&gt;"",12,0)</f>
        <v>0</v>
      </c>
      <c r="K33" s="10" t="str">
        <f>IF(H195="pos_trend",B195,"")</f>
        <v/>
      </c>
      <c r="L33" s="9" t="str">
        <f t="shared" si="0"/>
        <v/>
      </c>
      <c r="M33" s="11" t="str">
        <f>IF(L33&lt;&gt;"", M32 &amp; ", " &amp; L33,M32)</f>
        <v>revenue, gross income</v>
      </c>
      <c r="O33" s="8" t="str">
        <f t="shared" ca="1" si="3"/>
        <v>worksheet.write('J' + str(row), '=IF(K33&lt;&gt;"",12,0)')</v>
      </c>
      <c r="P33" s="10" t="str">
        <f ca="1">"worksheet.write('K33', '" &amp; _xlfn.FORMULATEXT(K33) &amp; "')"</f>
        <v>worksheet.write('K33', '=IF(H195="pos_trend",B195,"")')</v>
      </c>
      <c r="Q33" s="9" t="str">
        <f t="shared" ca="1" si="1"/>
        <v>worksheet.write('L' + str(row), '=IF(EXACT(K33,UPPER(K33)),K33,LOWER(K33))')</v>
      </c>
      <c r="R33" s="11" t="str">
        <f t="shared" ca="1" si="2"/>
        <v>worksheet.write('M' + str(row), '=IF(L33&lt;&gt;"", M32 &amp; ", " &amp; L33,M32)')</v>
      </c>
    </row>
    <row r="34" spans="1:18" x14ac:dyDescent="0.3">
      <c r="A34" s="1">
        <v>0</v>
      </c>
      <c r="B34" t="s">
        <v>40</v>
      </c>
      <c r="C34" t="s">
        <v>222</v>
      </c>
      <c r="D34" t="s">
        <v>222</v>
      </c>
      <c r="E34" t="s">
        <v>222</v>
      </c>
      <c r="F34" t="s">
        <v>223</v>
      </c>
      <c r="J34" s="8">
        <f>IF(K34&lt;&gt;"",13,0)</f>
        <v>0</v>
      </c>
      <c r="K34" s="10" t="str">
        <f>IF(H196="pos_trend",B196,"")</f>
        <v/>
      </c>
      <c r="L34" s="9" t="str">
        <f t="shared" si="0"/>
        <v/>
      </c>
      <c r="M34" s="11" t="str">
        <f>IF(L34&lt;&gt;"", M33 &amp; ", " &amp; L34,M33)</f>
        <v>revenue, gross income</v>
      </c>
      <c r="O34" s="8" t="str">
        <f t="shared" ca="1" si="3"/>
        <v>worksheet.write('J' + str(row), '=IF(K34&lt;&gt;"",13,0)')</v>
      </c>
      <c r="P34" s="10" t="str">
        <f ca="1">"worksheet.write('K34', '" &amp; _xlfn.FORMULATEXT(K34) &amp; "')"</f>
        <v>worksheet.write('K34', '=IF(H196="pos_trend",B196,"")')</v>
      </c>
      <c r="Q34" s="9" t="str">
        <f t="shared" ca="1" si="1"/>
        <v>worksheet.write('L' + str(row), '=IF(EXACT(K34,UPPER(K34)),K34,LOWER(K34))')</v>
      </c>
      <c r="R34" s="11" t="str">
        <f t="shared" ca="1" si="2"/>
        <v>worksheet.write('M' + str(row), '=IF(L34&lt;&gt;"", M33 &amp; ", " &amp; L34,M33)')</v>
      </c>
    </row>
    <row r="35" spans="1:18" x14ac:dyDescent="0.3">
      <c r="A35" s="1">
        <v>1</v>
      </c>
      <c r="B35" t="s">
        <v>41</v>
      </c>
      <c r="C35" t="s">
        <v>224</v>
      </c>
      <c r="D35" t="s">
        <v>225</v>
      </c>
      <c r="E35" t="s">
        <v>226</v>
      </c>
      <c r="F35" t="s">
        <v>227</v>
      </c>
      <c r="J35" s="8">
        <f>IF(K35&lt;&gt;"",14,0)</f>
        <v>14</v>
      </c>
      <c r="K35" s="10" t="str">
        <f>IF(H201="pos_trend",B201,"")</f>
        <v>EBITDA</v>
      </c>
      <c r="L35" s="9" t="str">
        <f t="shared" si="0"/>
        <v>EBITDA</v>
      </c>
      <c r="M35" s="11" t="str">
        <f>IF(L35&lt;&gt;"", M34 &amp; ", " &amp; L35,M34)</f>
        <v>revenue, gross income, EBITDA</v>
      </c>
      <c r="O35" s="8" t="str">
        <f t="shared" ca="1" si="3"/>
        <v>worksheet.write('J' + str(row), '=IF(K35&lt;&gt;"",14,0)')</v>
      </c>
      <c r="P35" s="10" t="str">
        <f ca="1">"worksheet.write('K35', '" &amp; _xlfn.FORMULATEXT(K35) &amp; "')"</f>
        <v>worksheet.write('K35', '=IF(H201="pos_trend",B201,"")')</v>
      </c>
      <c r="Q35" s="9" t="str">
        <f t="shared" ca="1" si="1"/>
        <v>worksheet.write('L' + str(row), '=IF(EXACT(K35,UPPER(K35)),K35,LOWER(K35))')</v>
      </c>
      <c r="R35" s="11" t="str">
        <f t="shared" ca="1" si="2"/>
        <v>worksheet.write('M' + str(row), '=IF(L35&lt;&gt;"", M34 &amp; ", " &amp; L35,M34)')</v>
      </c>
    </row>
    <row r="36" spans="1:18" x14ac:dyDescent="0.3">
      <c r="A36" s="1">
        <v>2</v>
      </c>
      <c r="B36" t="s">
        <v>42</v>
      </c>
      <c r="C36" t="s">
        <v>228</v>
      </c>
      <c r="D36" t="s">
        <v>229</v>
      </c>
      <c r="E36" t="s">
        <v>230</v>
      </c>
      <c r="F36" t="s">
        <v>227</v>
      </c>
      <c r="J36" s="8">
        <f>IF(K36&lt;&gt;"",15,0)</f>
        <v>0</v>
      </c>
      <c r="K36" s="10" t="str">
        <f>IF(H202="pos_trend",B202,"")</f>
        <v/>
      </c>
      <c r="L36" s="9" t="str">
        <f t="shared" si="0"/>
        <v/>
      </c>
      <c r="M36" s="11" t="str">
        <f>IF(L36&lt;&gt;"", M35 &amp; ", " &amp; L36,M35)</f>
        <v>revenue, gross income, EBITDA</v>
      </c>
      <c r="O36" s="8" t="str">
        <f t="shared" ca="1" si="3"/>
        <v>worksheet.write('J' + str(row), '=IF(K36&lt;&gt;"",15,0)')</v>
      </c>
      <c r="P36" s="10" t="str">
        <f ca="1">"worksheet.write('K36', '" &amp; _xlfn.FORMULATEXT(K36) &amp; "')"</f>
        <v>worksheet.write('K36', '=IF(H202="pos_trend",B202,"")')</v>
      </c>
      <c r="Q36" s="9" t="str">
        <f t="shared" ca="1" si="1"/>
        <v>worksheet.write('L' + str(row), '=IF(EXACT(K36,UPPER(K36)),K36,LOWER(K36))')</v>
      </c>
      <c r="R36" s="11" t="str">
        <f t="shared" ca="1" si="2"/>
        <v>worksheet.write('M' + str(row), '=IF(L36&lt;&gt;"", M35 &amp; ", " &amp; L36,M35)')</v>
      </c>
    </row>
    <row r="37" spans="1:18" x14ac:dyDescent="0.3">
      <c r="A37" s="1">
        <v>3</v>
      </c>
      <c r="B37" t="s">
        <v>43</v>
      </c>
      <c r="C37" t="s">
        <v>231</v>
      </c>
      <c r="D37" t="s">
        <v>232</v>
      </c>
      <c r="E37" t="s">
        <v>233</v>
      </c>
      <c r="F37" t="s">
        <v>227</v>
      </c>
      <c r="J37" s="8">
        <f>IF(K37&lt;&gt;"",16,0)</f>
        <v>0</v>
      </c>
      <c r="K37" s="10" t="str">
        <f>IF(H203="pos_trend",B203,"")</f>
        <v/>
      </c>
      <c r="L37" s="9" t="str">
        <f t="shared" si="0"/>
        <v/>
      </c>
      <c r="M37" s="11" t="str">
        <f>IF(L37&lt;&gt;"", M36 &amp; ", " &amp; L37,M36)</f>
        <v>revenue, gross income, EBITDA</v>
      </c>
      <c r="O37" s="8" t="str">
        <f t="shared" ca="1" si="3"/>
        <v>worksheet.write('J' + str(row), '=IF(K37&lt;&gt;"",16,0)')</v>
      </c>
      <c r="P37" s="10" t="str">
        <f ca="1">"worksheet.write('K37', '" &amp; _xlfn.FORMULATEXT(K37) &amp; "')"</f>
        <v>worksheet.write('K37', '=IF(H203="pos_trend",B203,"")')</v>
      </c>
      <c r="Q37" s="9" t="str">
        <f t="shared" ca="1" si="1"/>
        <v>worksheet.write('L' + str(row), '=IF(EXACT(K37,UPPER(K37)),K37,LOWER(K37))')</v>
      </c>
      <c r="R37" s="11" t="str">
        <f t="shared" ca="1" si="2"/>
        <v>worksheet.write('M' + str(row), '=IF(L37&lt;&gt;"", M36 &amp; ", " &amp; L37,M36)')</v>
      </c>
    </row>
    <row r="38" spans="1:18" x14ac:dyDescent="0.3">
      <c r="A38" s="1">
        <v>4</v>
      </c>
      <c r="B38" t="s">
        <v>53</v>
      </c>
      <c r="C38" t="s">
        <v>234</v>
      </c>
      <c r="D38" t="s">
        <v>235</v>
      </c>
      <c r="E38" t="s">
        <v>236</v>
      </c>
      <c r="F38" t="s">
        <v>226</v>
      </c>
      <c r="J38" s="8">
        <f>IF(K38&lt;&gt;"",17,0)</f>
        <v>0</v>
      </c>
      <c r="K38" s="10" t="str">
        <f>IF(H351="pos_trend",B351,"")</f>
        <v/>
      </c>
      <c r="L38" s="9" t="str">
        <f t="shared" si="0"/>
        <v/>
      </c>
      <c r="M38" s="11" t="str">
        <f>IF(L38&lt;&gt;"", M37 &amp; ", " &amp; L38,M37)</f>
        <v>revenue, gross income, EBITDA</v>
      </c>
      <c r="O38" s="8" t="str">
        <f t="shared" ca="1" si="3"/>
        <v>worksheet.write('J' + str(row), '=IF(K38&lt;&gt;"",17,0)')</v>
      </c>
      <c r="P38" s="10" t="str">
        <f ca="1">"worksheet.write('K38', '" &amp; _xlfn.FORMULATEXT(K38) &amp; "')"</f>
        <v>worksheet.write('K38', '=IF(H351="pos_trend",B351,"")')</v>
      </c>
      <c r="Q38" s="9" t="str">
        <f t="shared" ca="1" si="1"/>
        <v>worksheet.write('L' + str(row), '=IF(EXACT(K38,UPPER(K38)),K38,LOWER(K38))')</v>
      </c>
      <c r="R38" s="11" t="str">
        <f t="shared" ca="1" si="2"/>
        <v>worksheet.write('M' + str(row), '=IF(L38&lt;&gt;"", M37 &amp; ", " &amp; L38,M37)')</v>
      </c>
    </row>
    <row r="39" spans="1:18" x14ac:dyDescent="0.3">
      <c r="A39" s="1">
        <v>5</v>
      </c>
      <c r="B39" t="s">
        <v>55</v>
      </c>
      <c r="C39" t="s">
        <v>237</v>
      </c>
      <c r="D39" t="s">
        <v>238</v>
      </c>
      <c r="E39" t="s">
        <v>239</v>
      </c>
      <c r="F39" t="s">
        <v>240</v>
      </c>
      <c r="J39" s="8">
        <f>IF(K39&lt;&gt;"",18,0)</f>
        <v>0</v>
      </c>
      <c r="K39" s="10" t="str">
        <f>IF(H352="pos_trend",B352,"")</f>
        <v/>
      </c>
      <c r="L39" s="9" t="str">
        <f t="shared" si="0"/>
        <v/>
      </c>
      <c r="M39" s="11" t="str">
        <f>IF(L39&lt;&gt;"", M38 &amp; ", " &amp; L39,M38)</f>
        <v>revenue, gross income, EBITDA</v>
      </c>
      <c r="O39" s="8" t="str">
        <f t="shared" ca="1" si="3"/>
        <v>worksheet.write('J' + str(row), '=IF(K39&lt;&gt;"",18,0)')</v>
      </c>
      <c r="P39" s="10" t="str">
        <f ca="1">"worksheet.write('K39', '" &amp; _xlfn.FORMULATEXT(K39) &amp; "')"</f>
        <v>worksheet.write('K39', '=IF(H352="pos_trend",B352,"")')</v>
      </c>
      <c r="Q39" s="9" t="str">
        <f t="shared" ca="1" si="1"/>
        <v>worksheet.write('L' + str(row), '=IF(EXACT(K39,UPPER(K39)),K39,LOWER(K39))')</v>
      </c>
      <c r="R39" s="11" t="str">
        <f t="shared" ca="1" si="2"/>
        <v>worksheet.write('M' + str(row), '=IF(L39&lt;&gt;"", M38 &amp; ", " &amp; L39,M38)')</v>
      </c>
    </row>
    <row r="40" spans="1:18" x14ac:dyDescent="0.3">
      <c r="I40" t="s">
        <v>9955</v>
      </c>
      <c r="J40" s="8">
        <f>MAX(J22:J39)</f>
        <v>14</v>
      </c>
      <c r="K40" s="10" t="str">
        <f>VLOOKUP(J40,J22:K39,2)</f>
        <v>EBITDA</v>
      </c>
      <c r="L40" s="9"/>
      <c r="M40" s="11" t="str">
        <f>SUBSTITUTE(M39,K40, "and " &amp; K40)</f>
        <v>revenue, gross income, and EBITDA</v>
      </c>
      <c r="O40" s="8" t="str">
        <f ca="1">"worksheet.write('J' + str(" &amp; "row" &amp; "), '" &amp; _xlfn.FORMULATEXT(J40) &amp; "')"</f>
        <v>worksheet.write('J' + str(row), '=MAX(J22:J39)')</v>
      </c>
      <c r="P40" s="10" t="str">
        <f ca="1">"worksheet.write('K40', '" &amp; _xlfn.FORMULATEXT(K40) &amp; "')"</f>
        <v>worksheet.write('K40', '=VLOOKUP(J40,J22:K39,2)')</v>
      </c>
      <c r="Q40" s="9" t="s">
        <v>9956</v>
      </c>
      <c r="R40" s="11" t="str">
        <f t="shared" ca="1" si="2"/>
        <v>worksheet.write('M' + str(row), '=SUBSTITUTE(M39,K40, "and " &amp; K40)')</v>
      </c>
    </row>
    <row r="41" spans="1:18" x14ac:dyDescent="0.3">
      <c r="B41" s="1" t="s">
        <v>58</v>
      </c>
      <c r="C41" s="1" t="s">
        <v>241</v>
      </c>
      <c r="D41" s="1" t="s">
        <v>242</v>
      </c>
      <c r="E41" s="1" t="s">
        <v>243</v>
      </c>
      <c r="F41" s="1" t="s">
        <v>244</v>
      </c>
      <c r="P41" s="10"/>
    </row>
    <row r="42" spans="1:18" x14ac:dyDescent="0.3">
      <c r="A42" s="1">
        <v>0</v>
      </c>
      <c r="B42" t="s">
        <v>63</v>
      </c>
      <c r="C42" t="s">
        <v>245</v>
      </c>
      <c r="D42" t="s">
        <v>246</v>
      </c>
      <c r="E42">
        <v>0.15</v>
      </c>
      <c r="F42">
        <v>0.18</v>
      </c>
      <c r="K42" t="str">
        <f>IF(M40&lt;&gt;"", D1 &amp; " has managed to increase " &amp; M40 &amp; " each year since " &amp; C144, "No positive trends")</f>
        <v>Acme United has managed to increase revenue, gross income, and EBITDA each year since 2012</v>
      </c>
      <c r="P42" s="10" t="str">
        <f t="shared" ref="P23:P42" ca="1" si="4">"worksheet.write('K' + str(" &amp; "row" &amp; "), '" &amp; _xlfn.FORMULATEXT(K42) &amp; "')"</f>
        <v>worksheet.write('K' + str(row), '=IF(M40&lt;&gt;"", D1 &amp; " has managed to increase " &amp; M40 &amp; " each year since " &amp; C144, "No positive trends")')</v>
      </c>
    </row>
    <row r="43" spans="1:18" x14ac:dyDescent="0.3">
      <c r="A43" s="1">
        <v>1</v>
      </c>
      <c r="B43" t="s">
        <v>66</v>
      </c>
      <c r="C43" t="s">
        <v>247</v>
      </c>
      <c r="D43" t="s">
        <v>248</v>
      </c>
      <c r="E43">
        <v>0.15</v>
      </c>
      <c r="F43">
        <v>0.18</v>
      </c>
    </row>
    <row r="44" spans="1:18" x14ac:dyDescent="0.3">
      <c r="A44" s="1">
        <v>2</v>
      </c>
      <c r="B44" t="s">
        <v>69</v>
      </c>
      <c r="C44" t="s">
        <v>249</v>
      </c>
      <c r="D44" t="s">
        <v>67</v>
      </c>
    </row>
    <row r="45" spans="1:18" x14ac:dyDescent="0.3">
      <c r="A45" s="1">
        <v>3</v>
      </c>
      <c r="B45" t="s">
        <v>72</v>
      </c>
      <c r="C45" t="s">
        <v>250</v>
      </c>
      <c r="D45" t="s">
        <v>251</v>
      </c>
    </row>
    <row r="47" spans="1:18" x14ac:dyDescent="0.3">
      <c r="B47" s="1" t="s">
        <v>75</v>
      </c>
      <c r="C47" s="1" t="s">
        <v>36</v>
      </c>
      <c r="D47" s="1" t="s">
        <v>37</v>
      </c>
      <c r="E47" s="1" t="s">
        <v>38</v>
      </c>
      <c r="F47" s="1" t="s">
        <v>39</v>
      </c>
    </row>
    <row r="48" spans="1:18" x14ac:dyDescent="0.3">
      <c r="A48" s="1">
        <v>0</v>
      </c>
      <c r="B48" t="s">
        <v>76</v>
      </c>
      <c r="C48">
        <v>0.96</v>
      </c>
      <c r="D48">
        <v>0.46</v>
      </c>
      <c r="E48">
        <v>1.76</v>
      </c>
      <c r="F48">
        <v>1.96</v>
      </c>
      <c r="G48" t="str">
        <f>IF(F48=F52,"",IF(F48&gt;F52, "EPS estimates have increased by " &amp; TEXT(F48-F52,"$0.00") &amp; " in the 2 months leading up to the earnings report", "EPS estimates have decreased by " &amp; TEXT(ABS(F48-F52),"$0.00") &amp; " in the 2 months leading up to the earnings report"))</f>
        <v>EPS estimates have decreased by $0.02 in the 2 months leading up to the earnings report</v>
      </c>
    </row>
    <row r="49" spans="1:6" x14ac:dyDescent="0.3">
      <c r="A49" s="1">
        <v>1</v>
      </c>
      <c r="B49" t="s">
        <v>77</v>
      </c>
      <c r="C49">
        <v>0.96</v>
      </c>
      <c r="D49">
        <v>0.46</v>
      </c>
      <c r="E49">
        <v>1.76</v>
      </c>
      <c r="F49">
        <v>1.96</v>
      </c>
    </row>
    <row r="50" spans="1:6" x14ac:dyDescent="0.3">
      <c r="A50" s="1">
        <v>2</v>
      </c>
      <c r="B50" t="s">
        <v>78</v>
      </c>
      <c r="C50">
        <v>0.96</v>
      </c>
      <c r="D50">
        <v>0.46</v>
      </c>
      <c r="E50">
        <v>1.76</v>
      </c>
      <c r="F50">
        <v>1.96</v>
      </c>
    </row>
    <row r="51" spans="1:6" x14ac:dyDescent="0.3">
      <c r="A51" s="1">
        <v>3</v>
      </c>
      <c r="B51" t="s">
        <v>79</v>
      </c>
      <c r="C51">
        <v>0.96</v>
      </c>
      <c r="D51">
        <v>0.46</v>
      </c>
      <c r="E51">
        <v>1.76</v>
      </c>
      <c r="F51">
        <v>1.96</v>
      </c>
    </row>
    <row r="52" spans="1:6" x14ac:dyDescent="0.3">
      <c r="A52" s="1">
        <v>4</v>
      </c>
      <c r="B52" t="s">
        <v>80</v>
      </c>
      <c r="C52">
        <v>1</v>
      </c>
      <c r="D52">
        <v>0.45</v>
      </c>
      <c r="E52">
        <v>1.77</v>
      </c>
      <c r="F52">
        <v>1.98</v>
      </c>
    </row>
    <row r="54" spans="1:6" x14ac:dyDescent="0.3">
      <c r="B54" s="1" t="s">
        <v>81</v>
      </c>
      <c r="C54" s="1" t="s">
        <v>36</v>
      </c>
      <c r="D54" s="1" t="s">
        <v>37</v>
      </c>
      <c r="E54" s="1" t="s">
        <v>38</v>
      </c>
      <c r="F54" s="1" t="s">
        <v>39</v>
      </c>
    </row>
    <row r="55" spans="1:6" x14ac:dyDescent="0.3">
      <c r="A55" s="1">
        <v>0</v>
      </c>
      <c r="B55" t="s">
        <v>82</v>
      </c>
    </row>
    <row r="56" spans="1:6" x14ac:dyDescent="0.3">
      <c r="A56" s="1">
        <v>1</v>
      </c>
      <c r="B56" t="s">
        <v>83</v>
      </c>
    </row>
    <row r="57" spans="1:6" x14ac:dyDescent="0.3">
      <c r="A57" s="1">
        <v>2</v>
      </c>
      <c r="B57" t="s">
        <v>84</v>
      </c>
    </row>
    <row r="58" spans="1:6" x14ac:dyDescent="0.3">
      <c r="A58" s="1">
        <v>3</v>
      </c>
      <c r="B58" t="s">
        <v>85</v>
      </c>
    </row>
    <row r="60" spans="1:6" x14ac:dyDescent="0.3">
      <c r="B60" s="1" t="s">
        <v>86</v>
      </c>
      <c r="C60" s="1" t="s">
        <v>252</v>
      </c>
      <c r="D60" s="1" t="s">
        <v>88</v>
      </c>
      <c r="E60" s="1" t="s">
        <v>89</v>
      </c>
      <c r="F60" s="1" t="s">
        <v>90</v>
      </c>
    </row>
    <row r="61" spans="1:6" x14ac:dyDescent="0.3">
      <c r="A61" s="1">
        <v>0</v>
      </c>
      <c r="B61" t="s">
        <v>91</v>
      </c>
      <c r="C61" t="s">
        <v>253</v>
      </c>
      <c r="F61">
        <v>0.19</v>
      </c>
    </row>
    <row r="62" spans="1:6" x14ac:dyDescent="0.3">
      <c r="A62" s="1">
        <v>1</v>
      </c>
      <c r="B62" t="s">
        <v>93</v>
      </c>
      <c r="C62" t="s">
        <v>254</v>
      </c>
      <c r="F62">
        <v>0.21</v>
      </c>
    </row>
    <row r="63" spans="1:6" x14ac:dyDescent="0.3">
      <c r="A63" s="1">
        <v>2</v>
      </c>
      <c r="B63" t="s">
        <v>95</v>
      </c>
      <c r="C63" t="s">
        <v>255</v>
      </c>
      <c r="F63">
        <v>0.08</v>
      </c>
    </row>
    <row r="64" spans="1:6" x14ac:dyDescent="0.3">
      <c r="A64" s="1">
        <v>3</v>
      </c>
      <c r="B64" t="s">
        <v>96</v>
      </c>
      <c r="C64" t="s">
        <v>256</v>
      </c>
      <c r="F64">
        <v>0.12</v>
      </c>
    </row>
    <row r="65" spans="1:6" x14ac:dyDescent="0.3">
      <c r="A65" s="1">
        <v>4</v>
      </c>
      <c r="B65" t="s">
        <v>98</v>
      </c>
      <c r="C65" t="s">
        <v>257</v>
      </c>
      <c r="F65">
        <v>0.09</v>
      </c>
    </row>
    <row r="66" spans="1:6" x14ac:dyDescent="0.3">
      <c r="A66" s="1">
        <v>5</v>
      </c>
      <c r="B66" t="s">
        <v>100</v>
      </c>
      <c r="C66" t="s">
        <v>258</v>
      </c>
    </row>
    <row r="68" spans="1:6" x14ac:dyDescent="0.3">
      <c r="A68" s="1">
        <v>0</v>
      </c>
      <c r="B68" t="s">
        <v>102</v>
      </c>
      <c r="C68" t="s">
        <v>214</v>
      </c>
    </row>
    <row r="69" spans="1:6" x14ac:dyDescent="0.3">
      <c r="A69" s="1">
        <v>1</v>
      </c>
      <c r="B69" t="s">
        <v>103</v>
      </c>
    </row>
    <row r="70" spans="1:6" x14ac:dyDescent="0.3">
      <c r="A70" s="1">
        <v>2</v>
      </c>
      <c r="B70" t="s">
        <v>104</v>
      </c>
      <c r="C70" t="s">
        <v>216</v>
      </c>
    </row>
    <row r="71" spans="1:6" x14ac:dyDescent="0.3">
      <c r="A71" s="1">
        <v>3</v>
      </c>
      <c r="B71" t="s">
        <v>105</v>
      </c>
      <c r="C71" t="s">
        <v>259</v>
      </c>
    </row>
    <row r="72" spans="1:6" x14ac:dyDescent="0.3">
      <c r="A72" s="1">
        <v>4</v>
      </c>
      <c r="B72" t="s">
        <v>107</v>
      </c>
      <c r="C72" t="s">
        <v>260</v>
      </c>
    </row>
    <row r="73" spans="1:6" x14ac:dyDescent="0.3">
      <c r="A73" s="1">
        <v>5</v>
      </c>
      <c r="B73" t="s">
        <v>109</v>
      </c>
      <c r="C73" t="s">
        <v>261</v>
      </c>
    </row>
    <row r="74" spans="1:6" x14ac:dyDescent="0.3">
      <c r="A74" s="1">
        <v>6</v>
      </c>
      <c r="B74" t="s">
        <v>111</v>
      </c>
      <c r="C74" t="s">
        <v>262</v>
      </c>
    </row>
    <row r="75" spans="1:6" x14ac:dyDescent="0.3">
      <c r="A75" s="1">
        <v>7</v>
      </c>
      <c r="B75" t="s">
        <v>113</v>
      </c>
    </row>
    <row r="76" spans="1:6" x14ac:dyDescent="0.3">
      <c r="A76" s="1">
        <v>8</v>
      </c>
      <c r="B76" t="s">
        <v>114</v>
      </c>
    </row>
    <row r="78" spans="1:6" x14ac:dyDescent="0.3">
      <c r="A78" s="1">
        <v>0</v>
      </c>
      <c r="B78" t="s">
        <v>115</v>
      </c>
      <c r="C78" t="s">
        <v>116</v>
      </c>
    </row>
    <row r="79" spans="1:6" x14ac:dyDescent="0.3">
      <c r="A79" s="1">
        <v>1</v>
      </c>
      <c r="B79" t="s">
        <v>117</v>
      </c>
      <c r="C79" t="s">
        <v>118</v>
      </c>
    </row>
    <row r="81" spans="1:3" x14ac:dyDescent="0.3">
      <c r="A81" s="1">
        <v>0</v>
      </c>
      <c r="B81" t="s">
        <v>119</v>
      </c>
      <c r="C81" t="s">
        <v>263</v>
      </c>
    </row>
    <row r="82" spans="1:3" x14ac:dyDescent="0.3">
      <c r="A82" s="1">
        <v>1</v>
      </c>
      <c r="B82" t="s">
        <v>121</v>
      </c>
      <c r="C82" t="s">
        <v>264</v>
      </c>
    </row>
    <row r="84" spans="1:3" x14ac:dyDescent="0.3">
      <c r="A84" s="1">
        <v>0</v>
      </c>
      <c r="B84" t="s">
        <v>123</v>
      </c>
      <c r="C84" t="s">
        <v>265</v>
      </c>
    </row>
    <row r="85" spans="1:3" x14ac:dyDescent="0.3">
      <c r="A85" s="1">
        <v>1</v>
      </c>
      <c r="B85" t="s">
        <v>124</v>
      </c>
      <c r="C85" t="s">
        <v>266</v>
      </c>
    </row>
    <row r="87" spans="1:3" x14ac:dyDescent="0.3">
      <c r="A87" s="1">
        <v>0</v>
      </c>
      <c r="B87" t="s">
        <v>126</v>
      </c>
      <c r="C87" t="s">
        <v>267</v>
      </c>
    </row>
    <row r="88" spans="1:3" x14ac:dyDescent="0.3">
      <c r="A88" s="1">
        <v>1</v>
      </c>
      <c r="B88" t="s">
        <v>128</v>
      </c>
      <c r="C88" t="s">
        <v>268</v>
      </c>
    </row>
    <row r="89" spans="1:3" x14ac:dyDescent="0.3">
      <c r="A89" s="1">
        <v>2</v>
      </c>
      <c r="B89" t="s">
        <v>130</v>
      </c>
      <c r="C89" t="s">
        <v>269</v>
      </c>
    </row>
    <row r="90" spans="1:3" x14ac:dyDescent="0.3">
      <c r="A90" s="1">
        <v>3</v>
      </c>
      <c r="B90" t="s">
        <v>132</v>
      </c>
      <c r="C90" t="s">
        <v>270</v>
      </c>
    </row>
    <row r="91" spans="1:3" x14ac:dyDescent="0.3">
      <c r="A91" s="1">
        <v>4</v>
      </c>
      <c r="B91" t="s">
        <v>134</v>
      </c>
      <c r="C91" t="s">
        <v>271</v>
      </c>
    </row>
    <row r="92" spans="1:3" x14ac:dyDescent="0.3">
      <c r="A92" s="1">
        <v>5</v>
      </c>
      <c r="B92" t="s">
        <v>136</v>
      </c>
      <c r="C92" t="s">
        <v>272</v>
      </c>
    </row>
    <row r="93" spans="1:3" x14ac:dyDescent="0.3">
      <c r="A93" s="1">
        <v>6</v>
      </c>
      <c r="B93" t="s">
        <v>138</v>
      </c>
      <c r="C93" t="s">
        <v>217</v>
      </c>
    </row>
    <row r="94" spans="1:3" x14ac:dyDescent="0.3">
      <c r="A94" s="1">
        <v>7</v>
      </c>
      <c r="B94" t="s">
        <v>139</v>
      </c>
      <c r="C94" t="s">
        <v>273</v>
      </c>
    </row>
    <row r="96" spans="1:3" x14ac:dyDescent="0.3">
      <c r="A96" s="1">
        <v>0</v>
      </c>
      <c r="B96" t="s">
        <v>140</v>
      </c>
      <c r="C96" t="s">
        <v>274</v>
      </c>
    </row>
    <row r="97" spans="1:3" x14ac:dyDescent="0.3">
      <c r="A97" s="1">
        <v>1</v>
      </c>
      <c r="B97" t="s">
        <v>142</v>
      </c>
      <c r="C97" t="s">
        <v>275</v>
      </c>
    </row>
    <row r="98" spans="1:3" x14ac:dyDescent="0.3">
      <c r="A98" s="1">
        <v>2</v>
      </c>
      <c r="B98" t="s">
        <v>144</v>
      </c>
      <c r="C98" t="s">
        <v>276</v>
      </c>
    </row>
    <row r="99" spans="1:3" x14ac:dyDescent="0.3">
      <c r="A99" s="1">
        <v>3</v>
      </c>
      <c r="B99" t="s">
        <v>146</v>
      </c>
      <c r="C99" t="s">
        <v>277</v>
      </c>
    </row>
    <row r="100" spans="1:3" x14ac:dyDescent="0.3">
      <c r="A100" s="1">
        <v>4</v>
      </c>
      <c r="B100" t="s">
        <v>148</v>
      </c>
      <c r="C100" t="s">
        <v>278</v>
      </c>
    </row>
    <row r="101" spans="1:3" x14ac:dyDescent="0.3">
      <c r="A101" s="1">
        <v>5</v>
      </c>
      <c r="B101" t="s">
        <v>149</v>
      </c>
      <c r="C101" t="s">
        <v>279</v>
      </c>
    </row>
    <row r="103" spans="1:3" x14ac:dyDescent="0.3">
      <c r="A103" s="1">
        <v>0</v>
      </c>
      <c r="B103" t="s">
        <v>151</v>
      </c>
      <c r="C103" t="s">
        <v>280</v>
      </c>
    </row>
    <row r="104" spans="1:3" x14ac:dyDescent="0.3">
      <c r="A104" s="1">
        <v>1</v>
      </c>
      <c r="B104" t="s">
        <v>152</v>
      </c>
      <c r="C104" t="s">
        <v>281</v>
      </c>
    </row>
    <row r="106" spans="1:3" x14ac:dyDescent="0.3">
      <c r="A106" s="1">
        <v>0</v>
      </c>
      <c r="B106" t="s">
        <v>23</v>
      </c>
      <c r="C106" t="s">
        <v>215</v>
      </c>
    </row>
    <row r="107" spans="1:3" x14ac:dyDescent="0.3">
      <c r="A107" s="1">
        <v>1</v>
      </c>
      <c r="B107" t="s">
        <v>153</v>
      </c>
      <c r="C107" t="s">
        <v>282</v>
      </c>
    </row>
    <row r="108" spans="1:3" x14ac:dyDescent="0.3">
      <c r="A108" s="1">
        <v>2</v>
      </c>
      <c r="B108" t="s">
        <v>155</v>
      </c>
      <c r="C108" t="s">
        <v>156</v>
      </c>
    </row>
    <row r="109" spans="1:3" x14ac:dyDescent="0.3">
      <c r="A109" s="1">
        <v>3</v>
      </c>
      <c r="B109" t="s">
        <v>157</v>
      </c>
      <c r="C109" t="s">
        <v>283</v>
      </c>
    </row>
    <row r="110" spans="1:3" x14ac:dyDescent="0.3">
      <c r="A110" s="1">
        <v>4</v>
      </c>
      <c r="B110" t="s">
        <v>159</v>
      </c>
      <c r="C110" t="s">
        <v>284</v>
      </c>
    </row>
    <row r="111" spans="1:3" x14ac:dyDescent="0.3">
      <c r="A111" s="1">
        <v>5</v>
      </c>
      <c r="B111" t="s">
        <v>161</v>
      </c>
      <c r="C111" t="s">
        <v>285</v>
      </c>
    </row>
    <row r="112" spans="1:3" x14ac:dyDescent="0.3">
      <c r="A112" s="1">
        <v>6</v>
      </c>
      <c r="B112" t="s">
        <v>163</v>
      </c>
      <c r="C112" t="s">
        <v>286</v>
      </c>
    </row>
    <row r="114" spans="1:3" x14ac:dyDescent="0.3">
      <c r="A114" s="1">
        <v>0</v>
      </c>
      <c r="B114" t="s">
        <v>165</v>
      </c>
      <c r="C114" t="s">
        <v>287</v>
      </c>
    </row>
    <row r="115" spans="1:3" x14ac:dyDescent="0.3">
      <c r="A115" s="1">
        <v>1</v>
      </c>
      <c r="B115" t="s">
        <v>167</v>
      </c>
      <c r="C115" t="s">
        <v>288</v>
      </c>
    </row>
    <row r="116" spans="1:3" x14ac:dyDescent="0.3">
      <c r="A116" s="1">
        <v>2</v>
      </c>
      <c r="B116" t="s">
        <v>169</v>
      </c>
      <c r="C116" t="s">
        <v>289</v>
      </c>
    </row>
    <row r="117" spans="1:3" x14ac:dyDescent="0.3">
      <c r="A117" s="1">
        <v>3</v>
      </c>
      <c r="B117" t="s">
        <v>171</v>
      </c>
      <c r="C117" t="s">
        <v>290</v>
      </c>
    </row>
    <row r="118" spans="1:3" x14ac:dyDescent="0.3">
      <c r="A118" s="1">
        <v>4</v>
      </c>
      <c r="B118" t="s">
        <v>173</v>
      </c>
      <c r="C118" t="s">
        <v>291</v>
      </c>
    </row>
    <row r="119" spans="1:3" x14ac:dyDescent="0.3">
      <c r="A119" s="1">
        <v>5</v>
      </c>
      <c r="B119" t="s">
        <v>174</v>
      </c>
      <c r="C119" t="s">
        <v>292</v>
      </c>
    </row>
    <row r="120" spans="1:3" x14ac:dyDescent="0.3">
      <c r="A120" s="1">
        <v>6</v>
      </c>
      <c r="B120" t="s">
        <v>175</v>
      </c>
      <c r="C120" t="s">
        <v>293</v>
      </c>
    </row>
    <row r="121" spans="1:3" x14ac:dyDescent="0.3">
      <c r="A121" s="1">
        <v>7</v>
      </c>
      <c r="B121" t="s">
        <v>176</v>
      </c>
      <c r="C121" t="s">
        <v>294</v>
      </c>
    </row>
    <row r="122" spans="1:3" x14ac:dyDescent="0.3">
      <c r="A122" s="1">
        <v>8</v>
      </c>
      <c r="B122" t="s">
        <v>177</v>
      </c>
      <c r="C122" t="s">
        <v>295</v>
      </c>
    </row>
    <row r="123" spans="1:3" x14ac:dyDescent="0.3">
      <c r="A123" s="1">
        <v>9</v>
      </c>
      <c r="B123" t="s">
        <v>178</v>
      </c>
      <c r="C123" t="s">
        <v>296</v>
      </c>
    </row>
    <row r="125" spans="1:3" x14ac:dyDescent="0.3">
      <c r="A125" s="1">
        <v>0</v>
      </c>
      <c r="B125" t="s">
        <v>179</v>
      </c>
      <c r="C125" t="s">
        <v>297</v>
      </c>
    </row>
    <row r="126" spans="1:3" x14ac:dyDescent="0.3">
      <c r="A126" s="1">
        <v>1</v>
      </c>
      <c r="B126" t="s">
        <v>180</v>
      </c>
      <c r="C126" t="s">
        <v>298</v>
      </c>
    </row>
    <row r="127" spans="1:3" x14ac:dyDescent="0.3">
      <c r="A127" s="1">
        <v>2</v>
      </c>
      <c r="B127" t="s">
        <v>181</v>
      </c>
      <c r="C127" t="s">
        <v>299</v>
      </c>
    </row>
    <row r="128" spans="1:3" x14ac:dyDescent="0.3">
      <c r="A128" s="1">
        <v>3</v>
      </c>
      <c r="B128" t="s">
        <v>183</v>
      </c>
      <c r="C128" t="s">
        <v>300</v>
      </c>
    </row>
    <row r="129" spans="1:14" x14ac:dyDescent="0.3">
      <c r="A129" s="1">
        <v>4</v>
      </c>
      <c r="B129" t="s">
        <v>185</v>
      </c>
      <c r="C129" t="s">
        <v>301</v>
      </c>
    </row>
    <row r="130" spans="1:14" x14ac:dyDescent="0.3">
      <c r="A130" s="1">
        <v>5</v>
      </c>
      <c r="B130" t="s">
        <v>186</v>
      </c>
      <c r="C130" t="s">
        <v>302</v>
      </c>
    </row>
    <row r="131" spans="1:14" x14ac:dyDescent="0.3">
      <c r="A131" s="1">
        <v>6</v>
      </c>
      <c r="B131" t="s">
        <v>187</v>
      </c>
      <c r="C131" t="s">
        <v>303</v>
      </c>
    </row>
    <row r="132" spans="1:14" x14ac:dyDescent="0.3">
      <c r="A132" s="1">
        <v>7</v>
      </c>
      <c r="B132" t="s">
        <v>188</v>
      </c>
      <c r="C132" t="s">
        <v>304</v>
      </c>
    </row>
    <row r="133" spans="1:14" x14ac:dyDescent="0.3">
      <c r="A133" s="1">
        <v>8</v>
      </c>
      <c r="B133" t="s">
        <v>189</v>
      </c>
    </row>
    <row r="134" spans="1:14" x14ac:dyDescent="0.3">
      <c r="A134" s="1">
        <v>9</v>
      </c>
      <c r="B134" t="s">
        <v>190</v>
      </c>
    </row>
    <row r="137" spans="1:14" x14ac:dyDescent="0.3">
      <c r="B137" s="1" t="s">
        <v>191</v>
      </c>
      <c r="C137" s="1" t="s">
        <v>192</v>
      </c>
      <c r="D137" s="1" t="s">
        <v>193</v>
      </c>
      <c r="E137" s="1" t="s">
        <v>194</v>
      </c>
      <c r="F137" s="1" t="s">
        <v>195</v>
      </c>
    </row>
    <row r="138" spans="1:14" x14ac:dyDescent="0.3">
      <c r="A138" s="1">
        <v>0</v>
      </c>
      <c r="B138" t="s">
        <v>305</v>
      </c>
      <c r="C138" t="s">
        <v>306</v>
      </c>
      <c r="D138" t="s">
        <v>307</v>
      </c>
      <c r="F138">
        <v>66</v>
      </c>
    </row>
    <row r="139" spans="1:14" x14ac:dyDescent="0.3">
      <c r="A139" s="1">
        <v>1</v>
      </c>
      <c r="B139" t="s">
        <v>308</v>
      </c>
      <c r="C139" t="s">
        <v>309</v>
      </c>
      <c r="D139" t="s">
        <v>310</v>
      </c>
      <c r="F139">
        <v>60</v>
      </c>
    </row>
    <row r="140" spans="1:14" x14ac:dyDescent="0.3">
      <c r="A140" s="1">
        <v>2</v>
      </c>
      <c r="B140" t="s">
        <v>311</v>
      </c>
      <c r="C140" t="s">
        <v>312</v>
      </c>
      <c r="D140" t="s">
        <v>313</v>
      </c>
      <c r="F140">
        <v>56</v>
      </c>
    </row>
    <row r="141" spans="1:14" x14ac:dyDescent="0.3">
      <c r="A141" s="1">
        <v>3</v>
      </c>
      <c r="B141" t="s">
        <v>314</v>
      </c>
      <c r="C141" t="s">
        <v>315</v>
      </c>
    </row>
    <row r="142" spans="1:14" x14ac:dyDescent="0.3">
      <c r="A142" s="1">
        <v>4</v>
      </c>
      <c r="B142" t="s">
        <v>316</v>
      </c>
      <c r="C142" t="s">
        <v>317</v>
      </c>
    </row>
    <row r="144" spans="1:14" x14ac:dyDescent="0.3">
      <c r="B144" s="1" t="s">
        <v>318</v>
      </c>
      <c r="C144" s="1" t="s">
        <v>319</v>
      </c>
      <c r="D144" s="1" t="s">
        <v>320</v>
      </c>
      <c r="E144" s="1" t="s">
        <v>321</v>
      </c>
      <c r="F144" s="1" t="s">
        <v>322</v>
      </c>
      <c r="G144" s="1" t="s">
        <v>323</v>
      </c>
      <c r="H144" s="1" t="s">
        <v>324</v>
      </c>
      <c r="J144" t="str">
        <f t="shared" ref="J144:J207" si="5">IF(LEFT(C144,1)="(",IF(MID(C144,LEN(C144)-1,1)="M",1000000*(-1)*VALUE(MID(C144,2,LEN(C144)-3)),-VALUE(MID(C144,2,LEN(C144)-2))),IF(TRIM(C144)="-", "N/A", IF(RIGHT(C144,1)="M",1000000*VALUE(LEFT(C144,LEN(C144)-1)),IF(RIGHT(C144,1)="B",1000000000*VALUE(LEFT(C144,LEN(C144)-1)),IF(RIGHT(C144,1)="%",0.01*VALUE(LEFT(C144,LEN(C144)-1)),C144)))))</f>
        <v>2012</v>
      </c>
      <c r="K144" t="str">
        <f t="shared" ref="K144:K207" si="6">IF(LEFT(D144,1)="(",IF(MID(D144,LEN(D144)-1,1)="M",1000000*(-1)*VALUE(MID(D144,2,LEN(D144)-3)),-VALUE(MID(D144,2,LEN(D144)-2))),IF(TRIM(D144)="-", "N/A", IF(RIGHT(D144,1)="M",1000000*VALUE(LEFT(D144,LEN(D144)-1)),IF(RIGHT(D144,1)="B",1000000000*VALUE(LEFT(D144,LEN(D144)-1)),IF(RIGHT(D144,1)="%",0.01*VALUE(LEFT(D144,LEN(D144)-1)),D144)))))</f>
        <v>2013</v>
      </c>
      <c r="L144" t="str">
        <f t="shared" ref="L144:L207" si="7">IF(LEFT(E144,1)="(",IF(MID(E144,LEN(E144)-1,1)="M",1000000*(-1)*VALUE(MID(E144,2,LEN(E144)-3)),-VALUE(MID(E144,2,LEN(E144)-2))),IF(TRIM(E144)="-", "N/A", IF(RIGHT(E144,1)="M",1000000*VALUE(LEFT(E144,LEN(E144)-1)),IF(RIGHT(E144,1)="B",1000000000*VALUE(LEFT(E144,LEN(E144)-1)),IF(RIGHT(E144,1)="%",0.01*VALUE(LEFT(E144,LEN(E144)-1)),E144)))))</f>
        <v>2014</v>
      </c>
      <c r="M144" t="str">
        <f t="shared" ref="M144:M207" si="8">IF(LEFT(F144,1)="(",IF(MID(F144,LEN(F144)-1,1)="M",1000000*(-1)*VALUE(MID(F144,2,LEN(F144)-3)),-VALUE(MID(F144,2,LEN(F144)-2))),IF(TRIM(F144)="-", "N/A", IF(RIGHT(F144,1)="M",1000000*VALUE(LEFT(F144,LEN(F144)-1)),IF(RIGHT(F144,1)="B",1000000000*VALUE(LEFT(F144,LEN(F144)-1)),IF(RIGHT(F144,1)="%",0.01*VALUE(LEFT(F144,LEN(F144)-1)),F144)))))</f>
        <v>2015</v>
      </c>
      <c r="N144" t="str">
        <f t="shared" ref="N144:N207" si="9">IF(LEFT(G144,1)="(",IF(MID(G144,LEN(G144)-1,1)="M",1000000*(-1)*VALUE(MID(G144,2,LEN(G144)-3)),-VALUE(MID(G144,2,LEN(G144)-2))),IF(TRIM(G144)="-", "N/A", IF(RIGHT(G144,1)="M",1000000*VALUE(LEFT(G144,LEN(G144)-1)),IF(RIGHT(G144,1)="B",1000000000*VALUE(LEFT(G144,LEN(G144)-1)),IF(RIGHT(G144,1)="%",0.01*VALUE(LEFT(G144,LEN(G144)-1)),G144)))))</f>
        <v>2016</v>
      </c>
    </row>
    <row r="145" spans="1:23" x14ac:dyDescent="0.3">
      <c r="A145" s="1">
        <v>0</v>
      </c>
      <c r="B145" s="7" t="s">
        <v>325</v>
      </c>
      <c r="C145" t="s">
        <v>326</v>
      </c>
      <c r="D145" t="s">
        <v>327</v>
      </c>
      <c r="E145" t="s">
        <v>328</v>
      </c>
      <c r="F145" t="s">
        <v>329</v>
      </c>
      <c r="G145" t="s">
        <v>236</v>
      </c>
      <c r="H145" t="str">
        <f>IF(AND(K145&gt;J145,L145&gt;K145,M145&gt;L145,N145&gt;M145),"pos_trend",IF(AND(K145&lt;J145,L145&lt;K145,M145&lt;L145,N145&lt;M145),"neg_trend","N/A"))</f>
        <v>pos_trend</v>
      </c>
      <c r="J145">
        <f t="shared" ref="J145:J208" si="10">IFERROR(IF(MID(C145,LEN(C145)-1,1)="B",1000000000*(-1)*VALUE(MID(C145,2,LEN(C145)-3)),IF(LEFT(C145,1)="(",IF(MID(C145,LEN(C145)-1,1)="M",1000000*(-1)*VALUE(MID(C145,2,LEN(C145)-3)),-VALUE(MID(C145,2,LEN(C145)-2))),IF(TRIM(C145)="-", "N/A", IF(RIGHT(C145,1)="M",1000000*VALUE(LEFT(C145,LEN(C145)-1)),IF(RIGHT(C145,1)="B",1000000000*VALUE(LEFT(C145,LEN(C145)-1)),IF(RIGHT(C145,1)="%",0.01*VALUE(LEFT(C145,LEN(C145)-1)),C145)))))),"N/A")</f>
        <v>84370000</v>
      </c>
      <c r="K145">
        <f t="shared" ref="K145:K208" si="11">IFERROR(IF(MID(D145,LEN(D145)-1,1)="B",1000000000*(-1)*VALUE(MID(D145,2,LEN(D145)-3)),IF(LEFT(D145,1)="(",IF(MID(D145,LEN(D145)-1,1)="M",1000000*(-1)*VALUE(MID(D145,2,LEN(D145)-3)),-VALUE(MID(D145,2,LEN(D145)-2))),IF(TRIM(D145)="-", "N/A", IF(RIGHT(D145,1)="M",1000000*VALUE(LEFT(D145,LEN(D145)-1)),IF(RIGHT(D145,1)="B",1000000000*VALUE(LEFT(D145,LEN(D145)-1)),IF(RIGHT(D145,1)="%",0.01*VALUE(LEFT(D145,LEN(D145)-1)),D145)))))),"N/A")</f>
        <v>89580000</v>
      </c>
      <c r="L145">
        <f t="shared" ref="L145:L208" si="12">IFERROR(IF(MID(E145,LEN(E145)-1,1)="B",1000000000*(-1)*VALUE(MID(E145,2,LEN(E145)-3)),IF(LEFT(E145,1)="(",IF(MID(E145,LEN(E145)-1,1)="M",1000000*(-1)*VALUE(MID(E145,2,LEN(E145)-3)),-VALUE(MID(E145,2,LEN(E145)-2))),IF(TRIM(E145)="-", "N/A", IF(RIGHT(E145,1)="M",1000000*VALUE(LEFT(E145,LEN(E145)-1)),IF(RIGHT(E145,1)="B",1000000000*VALUE(LEFT(E145,LEN(E145)-1)),IF(RIGHT(E145,1)="%",0.01*VALUE(LEFT(E145,LEN(E145)-1)),E145)))))),"N/A")</f>
        <v>107220000</v>
      </c>
      <c r="M145">
        <f t="shared" ref="M145:M208" si="13">IFERROR(IF(MID(F145,LEN(F145)-1,1)="B",1000000000*(-1)*VALUE(MID(F145,2,LEN(F145)-3)),IF(LEFT(F145,1)="(",IF(MID(F145,LEN(F145)-1,1)="M",1000000*(-1)*VALUE(MID(F145,2,LEN(F145)-3)),-VALUE(MID(F145,2,LEN(F145)-2))),IF(TRIM(F145)="-", "N/A", IF(RIGHT(F145,1)="M",1000000*VALUE(LEFT(F145,LEN(F145)-1)),IF(RIGHT(F145,1)="B",1000000000*VALUE(LEFT(F145,LEN(F145)-1)),IF(RIGHT(F145,1)="%",0.01*VALUE(LEFT(F145,LEN(F145)-1)),F145)))))),"N/A")</f>
        <v>109810000</v>
      </c>
      <c r="N145">
        <f t="shared" ref="N145:N208" si="14">IFERROR(IF(MID(G145,LEN(G145)-1,1)="B",1000000000*(-1)*VALUE(MID(G145,2,LEN(G145)-3)),IF(LEFT(G145,1)="(",IF(MID(G145,LEN(G145)-1,1)="M",1000000*(-1)*VALUE(MID(G145,2,LEN(G145)-3)),-VALUE(MID(G145,2,LEN(G145)-2))),IF(TRIM(G145)="-", "N/A", IF(RIGHT(G145,1)="M",1000000*VALUE(LEFT(G145,LEN(G145)-1)),IF(RIGHT(G145,1)="B",1000000000*VALUE(LEFT(G145,LEN(G145)-1)),IF(RIGHT(G145,1)="%",0.01*VALUE(LEFT(G145,LEN(G145)-1)),G145)))))),"N/A")</f>
        <v>124570000</v>
      </c>
      <c r="Q145" t="s">
        <v>9952</v>
      </c>
      <c r="R145" t="s">
        <v>9953</v>
      </c>
    </row>
    <row r="146" spans="1:23" x14ac:dyDescent="0.3">
      <c r="A146" s="1">
        <v>1</v>
      </c>
      <c r="B146" s="7" t="s">
        <v>330</v>
      </c>
      <c r="C146" t="s">
        <v>331</v>
      </c>
      <c r="D146" t="s">
        <v>332</v>
      </c>
      <c r="E146" t="s">
        <v>333</v>
      </c>
      <c r="F146" t="s">
        <v>334</v>
      </c>
      <c r="G146" t="s">
        <v>335</v>
      </c>
      <c r="H146" t="str">
        <f t="shared" ref="H146:H209" si="15">IF(AND(K146&gt;J146,L146&gt;K146,M146&gt;L146,N146&gt;M146),"pos_trend",IF(AND(K146&lt;J146,L146&lt;K146,M146&lt;L146,N146&lt;M146),"neg_trend","N/A"))</f>
        <v>N/A</v>
      </c>
      <c r="J146" t="str">
        <f t="shared" si="10"/>
        <v>N/A</v>
      </c>
      <c r="K146">
        <f t="shared" si="11"/>
        <v>6.1699999999999998E-2</v>
      </c>
      <c r="L146">
        <f t="shared" si="12"/>
        <v>0.19700000000000001</v>
      </c>
      <c r="M146">
        <f t="shared" si="13"/>
        <v>2.4199999999999999E-2</v>
      </c>
      <c r="N146">
        <f t="shared" si="14"/>
        <v>0.13439999999999999</v>
      </c>
      <c r="P146" t="str">
        <f>IF(COUNTIF(J146:N146,"&gt;0")=0,"no_pos",IF(COUNTIF(J146:N146,"&gt;0")=1,"one_pos",IF(COUNTIF(J146:N146,"&gt;0")=2,"two_pos",IF(COUNTIF(J146:N146,"&gt;0")=3,"three_pos",IF(COUNTIF(J146:N146,"&gt;0")=4,"four_pos",IF(COUNTIF(J146:N146,"&gt;0")=5,"all_pos"))))))</f>
        <v>four_pos</v>
      </c>
      <c r="Q146">
        <f>COUNTIF(J146:N146,"&gt;0")</f>
        <v>4</v>
      </c>
      <c r="R146">
        <f>COUNTIF(J146:N146,"&lt;0")</f>
        <v>0</v>
      </c>
      <c r="T146" t="b">
        <f>IF(COUNTIF(J146:N146,"&gt;0")=5,"pos_trend")</f>
        <v>0</v>
      </c>
      <c r="W146" s="2"/>
    </row>
    <row r="147" spans="1:23" x14ac:dyDescent="0.3">
      <c r="A147" s="1">
        <v>2</v>
      </c>
      <c r="B147" t="s">
        <v>336</v>
      </c>
      <c r="C147" t="s">
        <v>337</v>
      </c>
      <c r="D147" t="s">
        <v>338</v>
      </c>
      <c r="E147" t="s">
        <v>339</v>
      </c>
      <c r="F147" t="s">
        <v>340</v>
      </c>
      <c r="G147" t="s">
        <v>341</v>
      </c>
      <c r="H147" t="str">
        <f t="shared" si="15"/>
        <v>pos_trend</v>
      </c>
      <c r="J147">
        <f t="shared" si="10"/>
        <v>54620000</v>
      </c>
      <c r="K147">
        <f t="shared" si="11"/>
        <v>57750000</v>
      </c>
      <c r="L147">
        <f t="shared" si="12"/>
        <v>69040000</v>
      </c>
      <c r="M147">
        <f t="shared" si="13"/>
        <v>69850000</v>
      </c>
      <c r="N147">
        <f t="shared" si="14"/>
        <v>79020000</v>
      </c>
      <c r="P147" t="str">
        <f>IF(COUNTIF(J147:N147,"&gt;0")=0,"no_pos",IF(COUNTIF(J147:N147,"&gt;0")=1,"one_pos",IF(COUNTIF(J147:N147,"&gt;0")=2,"two_pos",IF(COUNTIF(J147:N147,"&gt;0")=3,"three_pos",IF(COUNTIF(J147:N147,"&gt;0")=4,"four_pos",IF(COUNTIF(J147:N147,"&gt;0")=5,"all_pos"))))))</f>
        <v>all_pos</v>
      </c>
      <c r="Q147">
        <f>COUNTIF(J147:N147,"&gt;0")</f>
        <v>5</v>
      </c>
      <c r="R147">
        <f>COUNTIF(J147:N147,"&lt;0")</f>
        <v>0</v>
      </c>
    </row>
    <row r="148" spans="1:23" x14ac:dyDescent="0.3">
      <c r="A148" s="1">
        <v>3</v>
      </c>
      <c r="B148" t="s">
        <v>342</v>
      </c>
      <c r="C148" t="s">
        <v>343</v>
      </c>
      <c r="D148" t="s">
        <v>344</v>
      </c>
      <c r="E148" t="s">
        <v>345</v>
      </c>
      <c r="F148" t="s">
        <v>346</v>
      </c>
      <c r="G148" t="s">
        <v>347</v>
      </c>
      <c r="H148" t="str">
        <f t="shared" si="15"/>
        <v>pos_trend</v>
      </c>
      <c r="J148">
        <f t="shared" si="10"/>
        <v>53530000</v>
      </c>
      <c r="K148">
        <f t="shared" si="11"/>
        <v>56550000</v>
      </c>
      <c r="L148">
        <f t="shared" si="12"/>
        <v>67340000</v>
      </c>
      <c r="M148">
        <f t="shared" si="13"/>
        <v>67800000</v>
      </c>
      <c r="N148">
        <f t="shared" si="14"/>
        <v>76600000</v>
      </c>
      <c r="P148" t="str">
        <f t="shared" ref="P148:P151" si="16">IF(COUNTIF(J148:N148,"&gt;0")=0,"no_pos",IF(COUNTIF(J148:N148,"&gt;0")=1,"one_pos",IF(COUNTIF(J148:N148,"&gt;0")=2,"two_pos",IF(COUNTIF(J148:N148,"&gt;0")=3,"three_pos",IF(COUNTIF(J148:N148,"&gt;0")=4,"four_pos",IF(COUNTIF(J148:N148,"&gt;0")=5,"all_pos"))))))</f>
        <v>all_pos</v>
      </c>
      <c r="Q148">
        <f t="shared" ref="Q148:Q151" si="17">COUNTIF(J148:N148,"&gt;0")</f>
        <v>5</v>
      </c>
      <c r="R148">
        <f t="shared" ref="R148:R151" si="18">COUNTIF(J148:N148,"&lt;0")</f>
        <v>0</v>
      </c>
      <c r="T148" t="b">
        <f>IF(_xlfn.STDEV.P(J146:N146)&lt;0.1,IF(COUNTIF(J146:N146,"&gt;0")=5,"pos_trend"),"")</f>
        <v>0</v>
      </c>
    </row>
    <row r="149" spans="1:23" x14ac:dyDescent="0.3">
      <c r="A149" s="1">
        <v>4</v>
      </c>
      <c r="B149" t="s">
        <v>348</v>
      </c>
      <c r="C149" t="s">
        <v>349</v>
      </c>
      <c r="D149" t="s">
        <v>350</v>
      </c>
      <c r="E149" t="s">
        <v>351</v>
      </c>
      <c r="F149" t="s">
        <v>352</v>
      </c>
      <c r="G149" t="s">
        <v>353</v>
      </c>
      <c r="H149" t="str">
        <f t="shared" si="15"/>
        <v>pos_trend</v>
      </c>
      <c r="J149">
        <f t="shared" si="10"/>
        <v>1090000</v>
      </c>
      <c r="K149">
        <f t="shared" si="11"/>
        <v>1200000</v>
      </c>
      <c r="L149">
        <f t="shared" si="12"/>
        <v>1700000</v>
      </c>
      <c r="M149">
        <f t="shared" si="13"/>
        <v>2049999.9999999998</v>
      </c>
      <c r="N149">
        <f t="shared" si="14"/>
        <v>2420000</v>
      </c>
      <c r="P149" t="str">
        <f t="shared" si="16"/>
        <v>all_pos</v>
      </c>
      <c r="Q149">
        <f t="shared" si="17"/>
        <v>5</v>
      </c>
      <c r="R149">
        <f t="shared" si="18"/>
        <v>0</v>
      </c>
    </row>
    <row r="150" spans="1:23" x14ac:dyDescent="0.3">
      <c r="A150" s="1">
        <v>5</v>
      </c>
      <c r="B150" t="s">
        <v>354</v>
      </c>
      <c r="C150" t="s">
        <v>355</v>
      </c>
      <c r="D150" t="s">
        <v>356</v>
      </c>
      <c r="E150" t="s">
        <v>357</v>
      </c>
      <c r="F150" t="s">
        <v>358</v>
      </c>
      <c r="G150" t="s">
        <v>359</v>
      </c>
      <c r="H150" t="str">
        <f t="shared" si="15"/>
        <v>N/A</v>
      </c>
      <c r="J150" t="str">
        <f t="shared" si="10"/>
        <v>862035</v>
      </c>
      <c r="K150" t="str">
        <f t="shared" si="11"/>
        <v>934238</v>
      </c>
      <c r="L150">
        <f t="shared" si="12"/>
        <v>1180000</v>
      </c>
      <c r="M150">
        <f t="shared" si="13"/>
        <v>1320000</v>
      </c>
      <c r="N150">
        <f t="shared" si="14"/>
        <v>1490000</v>
      </c>
      <c r="P150" t="str">
        <f t="shared" si="16"/>
        <v>three_pos</v>
      </c>
      <c r="Q150">
        <f t="shared" si="17"/>
        <v>3</v>
      </c>
      <c r="R150">
        <f t="shared" si="18"/>
        <v>0</v>
      </c>
      <c r="T150">
        <f>_xlfn.STDEV.P(J146:N146)</f>
        <v>6.6577149796307744E-2</v>
      </c>
    </row>
    <row r="151" spans="1:23" x14ac:dyDescent="0.3">
      <c r="A151" s="1">
        <v>6</v>
      </c>
      <c r="B151" t="s">
        <v>360</v>
      </c>
      <c r="C151" t="s">
        <v>361</v>
      </c>
      <c r="D151" t="s">
        <v>362</v>
      </c>
      <c r="E151" t="s">
        <v>363</v>
      </c>
      <c r="F151" t="s">
        <v>364</v>
      </c>
      <c r="G151" t="s">
        <v>365</v>
      </c>
      <c r="H151" t="str">
        <f>IF(AND(K151&gt;J151,L151&gt;K151,M151&gt;L151,N151&gt;M151),"pos_trend",IF(AND(K151&lt;J151,L151&lt;K151,M151&lt;L151,N151&lt;M151),"neg_trend","N/A"))</f>
        <v>pos_trend</v>
      </c>
      <c r="J151" t="str">
        <f t="shared" si="10"/>
        <v>227662</v>
      </c>
      <c r="K151" t="str">
        <f t="shared" si="11"/>
        <v>270644</v>
      </c>
      <c r="L151" t="str">
        <f t="shared" si="12"/>
        <v>516187</v>
      </c>
      <c r="M151" t="str">
        <f t="shared" si="13"/>
        <v>734496</v>
      </c>
      <c r="N151" t="str">
        <f t="shared" si="14"/>
        <v>930941</v>
      </c>
      <c r="P151" t="str">
        <f t="shared" si="16"/>
        <v>no_pos</v>
      </c>
      <c r="Q151">
        <f t="shared" si="17"/>
        <v>0</v>
      </c>
      <c r="R151">
        <f t="shared" si="18"/>
        <v>0</v>
      </c>
    </row>
    <row r="152" spans="1:23" x14ac:dyDescent="0.3">
      <c r="A152" s="1">
        <v>7</v>
      </c>
      <c r="B152" t="s">
        <v>366</v>
      </c>
      <c r="C152" t="s">
        <v>331</v>
      </c>
      <c r="D152" t="s">
        <v>367</v>
      </c>
      <c r="E152" t="s">
        <v>368</v>
      </c>
      <c r="F152" t="s">
        <v>369</v>
      </c>
      <c r="G152" t="s">
        <v>370</v>
      </c>
      <c r="H152" t="str">
        <f t="shared" si="15"/>
        <v>N/A</v>
      </c>
      <c r="J152" t="str">
        <f t="shared" si="10"/>
        <v>N/A</v>
      </c>
      <c r="K152">
        <f t="shared" si="11"/>
        <v>5.7300000000000004E-2</v>
      </c>
      <c r="L152">
        <f t="shared" si="12"/>
        <v>0.19539999999999999</v>
      </c>
      <c r="M152">
        <f t="shared" si="13"/>
        <v>1.18E-2</v>
      </c>
      <c r="N152">
        <f t="shared" si="14"/>
        <v>0.1313</v>
      </c>
      <c r="P152" t="str">
        <f t="shared" ref="P152:P215" si="19">IF(COUNTIF(J152:N152,"&gt;0")=0,"no_pos",IF(COUNTIF(J152:N152,"&gt;0")=1,"one_pos",IF(COUNTIF(J152:N152,"&gt;0")=2,"two_pos",IF(COUNTIF(J152:N152,"&gt;0")=3,"three_pos",IF(COUNTIF(J152:N152,"&gt;0")=4,"four_pos",IF(COUNTIF(J152:N152,"&gt;0")=5,"all_pos"))))))</f>
        <v>four_pos</v>
      </c>
      <c r="Q152">
        <f t="shared" ref="Q152:Q215" si="20">COUNTIF(J152:N152,"&gt;0")</f>
        <v>4</v>
      </c>
      <c r="R152">
        <f t="shared" ref="R152:R215" si="21">COUNTIF(J152:N152,"&lt;0")</f>
        <v>0</v>
      </c>
    </row>
    <row r="153" spans="1:23" x14ac:dyDescent="0.3">
      <c r="A153" s="1">
        <v>8</v>
      </c>
      <c r="B153" s="7" t="s">
        <v>371</v>
      </c>
      <c r="C153" t="s">
        <v>372</v>
      </c>
      <c r="D153" t="s">
        <v>373</v>
      </c>
      <c r="E153" t="s">
        <v>374</v>
      </c>
      <c r="F153" t="s">
        <v>375</v>
      </c>
      <c r="G153" t="s">
        <v>270</v>
      </c>
      <c r="H153" t="str">
        <f t="shared" si="15"/>
        <v>pos_trend</v>
      </c>
      <c r="J153">
        <f t="shared" si="10"/>
        <v>29750000</v>
      </c>
      <c r="K153">
        <f t="shared" si="11"/>
        <v>31820000</v>
      </c>
      <c r="L153">
        <f t="shared" si="12"/>
        <v>38190000</v>
      </c>
      <c r="M153">
        <f t="shared" si="13"/>
        <v>39960000</v>
      </c>
      <c r="N153">
        <f t="shared" si="14"/>
        <v>45560000</v>
      </c>
      <c r="P153" t="str">
        <f t="shared" si="19"/>
        <v>all_pos</v>
      </c>
      <c r="Q153">
        <f t="shared" si="20"/>
        <v>5</v>
      </c>
      <c r="R153">
        <f t="shared" si="21"/>
        <v>0</v>
      </c>
    </row>
    <row r="154" spans="1:23" x14ac:dyDescent="0.3">
      <c r="A154" s="1">
        <v>9</v>
      </c>
      <c r="B154" s="7" t="s">
        <v>376</v>
      </c>
      <c r="C154" t="s">
        <v>331</v>
      </c>
      <c r="D154" t="s">
        <v>377</v>
      </c>
      <c r="E154" t="s">
        <v>378</v>
      </c>
      <c r="F154" t="s">
        <v>379</v>
      </c>
      <c r="G154" t="s">
        <v>380</v>
      </c>
      <c r="H154" t="str">
        <f t="shared" si="15"/>
        <v>N/A</v>
      </c>
      <c r="J154" t="str">
        <f t="shared" si="10"/>
        <v>N/A</v>
      </c>
      <c r="K154">
        <f t="shared" si="11"/>
        <v>6.9800000000000001E-2</v>
      </c>
      <c r="L154">
        <f t="shared" si="12"/>
        <v>0.19989999999999999</v>
      </c>
      <c r="M154">
        <f t="shared" si="13"/>
        <v>4.6500000000000007E-2</v>
      </c>
      <c r="N154">
        <f t="shared" si="14"/>
        <v>0.14000000000000001</v>
      </c>
      <c r="P154" t="str">
        <f t="shared" si="19"/>
        <v>four_pos</v>
      </c>
      <c r="Q154">
        <f t="shared" si="20"/>
        <v>4</v>
      </c>
      <c r="R154">
        <f t="shared" si="21"/>
        <v>0</v>
      </c>
    </row>
    <row r="155" spans="1:23" x14ac:dyDescent="0.3">
      <c r="A155" s="1">
        <v>10</v>
      </c>
      <c r="B155" s="7" t="s">
        <v>381</v>
      </c>
      <c r="C155" t="s">
        <v>331</v>
      </c>
      <c r="D155" t="s">
        <v>331</v>
      </c>
      <c r="E155" t="s">
        <v>331</v>
      </c>
      <c r="F155" t="s">
        <v>331</v>
      </c>
      <c r="G155" t="s">
        <v>382</v>
      </c>
      <c r="H155" t="str">
        <f t="shared" si="15"/>
        <v>N/A</v>
      </c>
      <c r="J155" t="str">
        <f t="shared" si="10"/>
        <v>N/A</v>
      </c>
      <c r="K155" t="str">
        <f t="shared" si="11"/>
        <v>N/A</v>
      </c>
      <c r="L155" t="str">
        <f t="shared" si="12"/>
        <v>N/A</v>
      </c>
      <c r="M155" t="str">
        <f t="shared" si="13"/>
        <v>N/A</v>
      </c>
      <c r="N155">
        <f t="shared" si="14"/>
        <v>0.36570000000000003</v>
      </c>
      <c r="P155" t="str">
        <f t="shared" si="19"/>
        <v>one_pos</v>
      </c>
      <c r="Q155">
        <f t="shared" si="20"/>
        <v>1</v>
      </c>
      <c r="R155">
        <f t="shared" si="21"/>
        <v>0</v>
      </c>
    </row>
    <row r="156" spans="1:23" x14ac:dyDescent="0.3">
      <c r="H156" t="str">
        <f t="shared" si="15"/>
        <v>N/A</v>
      </c>
      <c r="J156" t="str">
        <f t="shared" si="10"/>
        <v>N/A</v>
      </c>
      <c r="K156" t="str">
        <f t="shared" si="11"/>
        <v>N/A</v>
      </c>
      <c r="L156" t="str">
        <f t="shared" si="12"/>
        <v>N/A</v>
      </c>
      <c r="M156" t="str">
        <f t="shared" si="13"/>
        <v>N/A</v>
      </c>
      <c r="N156" t="str">
        <f t="shared" si="14"/>
        <v>N/A</v>
      </c>
      <c r="P156" t="str">
        <f t="shared" si="19"/>
        <v>no_pos</v>
      </c>
      <c r="Q156">
        <f t="shared" si="20"/>
        <v>0</v>
      </c>
      <c r="R156">
        <f t="shared" si="21"/>
        <v>0</v>
      </c>
    </row>
    <row r="157" spans="1:23" x14ac:dyDescent="0.3">
      <c r="B157" s="1" t="s">
        <v>383</v>
      </c>
      <c r="C157" s="1" t="s">
        <v>319</v>
      </c>
      <c r="D157" s="1" t="s">
        <v>320</v>
      </c>
      <c r="E157" s="1" t="s">
        <v>321</v>
      </c>
      <c r="F157" s="1" t="s">
        <v>322</v>
      </c>
      <c r="G157" s="1" t="s">
        <v>323</v>
      </c>
      <c r="H157" t="str">
        <f t="shared" si="15"/>
        <v>pos_trend</v>
      </c>
      <c r="J157" t="str">
        <f t="shared" si="10"/>
        <v>2012</v>
      </c>
      <c r="K157" t="str">
        <f t="shared" si="11"/>
        <v>2013</v>
      </c>
      <c r="L157" t="str">
        <f t="shared" si="12"/>
        <v>2014</v>
      </c>
      <c r="M157" t="str">
        <f t="shared" si="13"/>
        <v>2015</v>
      </c>
      <c r="N157" t="str">
        <f t="shared" si="14"/>
        <v>2016</v>
      </c>
      <c r="P157" t="str">
        <f>IF(COUNTIF(J157:N157,"&gt;0")=0,"no_pos",IF(COUNTIF(J157:N157,"&gt;0")=1,"one_pos",IF(COUNTIF(J157:N157,"&gt;0")=2,"two_pos",IF(COUNTIF(J157:N157,"&gt;0")=3,"three_pos",IF(COUNTIF(J157:N157,"&gt;0")=4,"four_pos",IF(COUNTIF(J157:N157,"&gt;0")=5,"all_pos"))))))</f>
        <v>no_pos</v>
      </c>
      <c r="Q157">
        <f t="shared" si="20"/>
        <v>0</v>
      </c>
      <c r="R157">
        <f t="shared" si="21"/>
        <v>0</v>
      </c>
    </row>
    <row r="158" spans="1:23" x14ac:dyDescent="0.3">
      <c r="A158" s="1">
        <v>0</v>
      </c>
      <c r="B158" t="s">
        <v>384</v>
      </c>
      <c r="C158" t="s">
        <v>385</v>
      </c>
      <c r="D158" t="s">
        <v>386</v>
      </c>
      <c r="E158" t="s">
        <v>387</v>
      </c>
      <c r="F158" t="s">
        <v>388</v>
      </c>
      <c r="G158" t="s">
        <v>389</v>
      </c>
      <c r="H158" t="str">
        <f t="shared" si="15"/>
        <v>pos_trend</v>
      </c>
      <c r="J158">
        <f t="shared" si="10"/>
        <v>24390000</v>
      </c>
      <c r="K158">
        <f t="shared" si="11"/>
        <v>25940000</v>
      </c>
      <c r="L158">
        <f t="shared" si="12"/>
        <v>30690000</v>
      </c>
      <c r="M158">
        <f t="shared" si="13"/>
        <v>32210000</v>
      </c>
      <c r="N158">
        <f t="shared" si="14"/>
        <v>37110000</v>
      </c>
      <c r="P158" t="str">
        <f t="shared" si="19"/>
        <v>all_pos</v>
      </c>
      <c r="Q158">
        <f t="shared" si="20"/>
        <v>5</v>
      </c>
      <c r="R158">
        <f t="shared" si="21"/>
        <v>0</v>
      </c>
    </row>
    <row r="159" spans="1:23" x14ac:dyDescent="0.3">
      <c r="A159" s="1">
        <v>1</v>
      </c>
      <c r="B159" t="s">
        <v>390</v>
      </c>
      <c r="C159" t="s">
        <v>391</v>
      </c>
      <c r="D159" t="s">
        <v>392</v>
      </c>
      <c r="E159" t="s">
        <v>393</v>
      </c>
      <c r="F159" t="s">
        <v>394</v>
      </c>
      <c r="G159" t="s">
        <v>395</v>
      </c>
      <c r="H159" t="str">
        <f t="shared" si="15"/>
        <v>pos_trend</v>
      </c>
      <c r="J159" t="str">
        <f t="shared" si="10"/>
        <v>572985</v>
      </c>
      <c r="K159" t="str">
        <f t="shared" si="11"/>
        <v>602985</v>
      </c>
      <c r="L159" t="str">
        <f t="shared" si="12"/>
        <v>665000</v>
      </c>
      <c r="M159" t="str">
        <f t="shared" si="13"/>
        <v>690000</v>
      </c>
      <c r="N159" t="str">
        <f t="shared" si="14"/>
        <v>750000</v>
      </c>
      <c r="P159" t="str">
        <f t="shared" si="19"/>
        <v>no_pos</v>
      </c>
      <c r="Q159">
        <f t="shared" si="20"/>
        <v>0</v>
      </c>
      <c r="R159">
        <f t="shared" si="21"/>
        <v>0</v>
      </c>
    </row>
    <row r="160" spans="1:23" x14ac:dyDescent="0.3">
      <c r="A160" s="1">
        <v>2</v>
      </c>
      <c r="B160" t="s">
        <v>396</v>
      </c>
      <c r="C160" t="s">
        <v>397</v>
      </c>
      <c r="D160" t="s">
        <v>398</v>
      </c>
      <c r="E160" t="s">
        <v>399</v>
      </c>
      <c r="F160" t="s">
        <v>400</v>
      </c>
      <c r="G160" t="s">
        <v>401</v>
      </c>
      <c r="H160" t="str">
        <f t="shared" si="15"/>
        <v>pos_trend</v>
      </c>
      <c r="J160">
        <f t="shared" si="10"/>
        <v>23810000</v>
      </c>
      <c r="K160">
        <f t="shared" si="11"/>
        <v>25340000</v>
      </c>
      <c r="L160">
        <f t="shared" si="12"/>
        <v>30030000</v>
      </c>
      <c r="M160">
        <f t="shared" si="13"/>
        <v>31520000</v>
      </c>
      <c r="N160">
        <f t="shared" si="14"/>
        <v>36360000</v>
      </c>
      <c r="P160" t="str">
        <f t="shared" si="19"/>
        <v>all_pos</v>
      </c>
      <c r="Q160">
        <f t="shared" si="20"/>
        <v>5</v>
      </c>
      <c r="R160">
        <f t="shared" si="21"/>
        <v>0</v>
      </c>
    </row>
    <row r="161" spans="1:18" x14ac:dyDescent="0.3">
      <c r="A161" s="1">
        <v>3</v>
      </c>
      <c r="B161" t="s">
        <v>402</v>
      </c>
      <c r="C161" t="s">
        <v>331</v>
      </c>
      <c r="D161" t="s">
        <v>403</v>
      </c>
      <c r="E161" t="s">
        <v>404</v>
      </c>
      <c r="F161" t="s">
        <v>405</v>
      </c>
      <c r="G161" t="s">
        <v>406</v>
      </c>
      <c r="H161" t="str">
        <f t="shared" si="15"/>
        <v>N/A</v>
      </c>
      <c r="J161" t="str">
        <f t="shared" si="10"/>
        <v>N/A</v>
      </c>
      <c r="K161">
        <f t="shared" si="11"/>
        <v>6.3899999999999998E-2</v>
      </c>
      <c r="L161">
        <f t="shared" si="12"/>
        <v>0.18290000000000001</v>
      </c>
      <c r="M161">
        <f t="shared" si="13"/>
        <v>4.9599999999999998E-2</v>
      </c>
      <c r="N161">
        <f t="shared" si="14"/>
        <v>0.15210000000000001</v>
      </c>
      <c r="P161" t="str">
        <f t="shared" si="19"/>
        <v>four_pos</v>
      </c>
      <c r="Q161">
        <f t="shared" si="20"/>
        <v>4</v>
      </c>
      <c r="R161">
        <f t="shared" si="21"/>
        <v>0</v>
      </c>
    </row>
    <row r="162" spans="1:18" x14ac:dyDescent="0.3">
      <c r="A162" s="1">
        <v>4</v>
      </c>
      <c r="B162" t="s">
        <v>407</v>
      </c>
      <c r="C162" t="s">
        <v>331</v>
      </c>
      <c r="D162" t="s">
        <v>331</v>
      </c>
      <c r="E162" t="s">
        <v>331</v>
      </c>
      <c r="F162" t="s">
        <v>331</v>
      </c>
      <c r="G162" t="s">
        <v>331</v>
      </c>
      <c r="H162" t="str">
        <f t="shared" si="15"/>
        <v>N/A</v>
      </c>
      <c r="J162" t="str">
        <f t="shared" si="10"/>
        <v>N/A</v>
      </c>
      <c r="K162" t="str">
        <f t="shared" si="11"/>
        <v>N/A</v>
      </c>
      <c r="L162" t="str">
        <f t="shared" si="12"/>
        <v>N/A</v>
      </c>
      <c r="M162" t="str">
        <f t="shared" si="13"/>
        <v>N/A</v>
      </c>
      <c r="N162" t="str">
        <f t="shared" si="14"/>
        <v>N/A</v>
      </c>
      <c r="P162" t="str">
        <f t="shared" si="19"/>
        <v>no_pos</v>
      </c>
      <c r="Q162">
        <f t="shared" si="20"/>
        <v>0</v>
      </c>
      <c r="R162">
        <f t="shared" si="21"/>
        <v>0</v>
      </c>
    </row>
    <row r="163" spans="1:18" x14ac:dyDescent="0.3">
      <c r="A163" s="1">
        <v>5</v>
      </c>
      <c r="B163" t="s">
        <v>408</v>
      </c>
      <c r="C163" t="s">
        <v>331</v>
      </c>
      <c r="D163" t="s">
        <v>331</v>
      </c>
      <c r="E163" t="s">
        <v>409</v>
      </c>
      <c r="F163" t="s">
        <v>410</v>
      </c>
      <c r="G163" t="s">
        <v>331</v>
      </c>
      <c r="H163" t="str">
        <f t="shared" si="15"/>
        <v>N/A</v>
      </c>
      <c r="J163" t="str">
        <f t="shared" si="10"/>
        <v>N/A</v>
      </c>
      <c r="K163" t="str">
        <f t="shared" si="11"/>
        <v>N/A</v>
      </c>
      <c r="L163" t="str">
        <f t="shared" si="12"/>
        <v>100000</v>
      </c>
      <c r="M163" t="str">
        <f t="shared" si="13"/>
        <v>400000</v>
      </c>
      <c r="N163" t="str">
        <f t="shared" si="14"/>
        <v>N/A</v>
      </c>
      <c r="P163" t="str">
        <f t="shared" si="19"/>
        <v>no_pos</v>
      </c>
      <c r="Q163">
        <f t="shared" si="20"/>
        <v>0</v>
      </c>
      <c r="R163">
        <f t="shared" si="21"/>
        <v>0</v>
      </c>
    </row>
    <row r="164" spans="1:18" x14ac:dyDescent="0.3">
      <c r="A164" s="1">
        <v>6</v>
      </c>
      <c r="B164" t="s">
        <v>411</v>
      </c>
      <c r="C164" t="s">
        <v>331</v>
      </c>
      <c r="D164" t="s">
        <v>331</v>
      </c>
      <c r="E164" t="s">
        <v>412</v>
      </c>
      <c r="F164" t="s">
        <v>413</v>
      </c>
      <c r="G164" t="s">
        <v>331</v>
      </c>
      <c r="H164" t="str">
        <f t="shared" si="15"/>
        <v>N/A</v>
      </c>
      <c r="J164" t="str">
        <f t="shared" si="10"/>
        <v>N/A</v>
      </c>
      <c r="K164" t="str">
        <f t="shared" si="11"/>
        <v>N/A</v>
      </c>
      <c r="L164">
        <f t="shared" si="12"/>
        <v>7390000</v>
      </c>
      <c r="M164">
        <f t="shared" si="13"/>
        <v>7350000</v>
      </c>
      <c r="N164" t="str">
        <f t="shared" si="14"/>
        <v>N/A</v>
      </c>
      <c r="P164" t="str">
        <f t="shared" si="19"/>
        <v>two_pos</v>
      </c>
      <c r="Q164">
        <f t="shared" si="20"/>
        <v>2</v>
      </c>
      <c r="R164">
        <f t="shared" si="21"/>
        <v>0</v>
      </c>
    </row>
    <row r="165" spans="1:18" x14ac:dyDescent="0.3">
      <c r="A165" s="1">
        <v>7</v>
      </c>
      <c r="B165" t="s">
        <v>414</v>
      </c>
      <c r="C165" t="s">
        <v>415</v>
      </c>
      <c r="D165" t="s">
        <v>416</v>
      </c>
      <c r="E165" t="s">
        <v>417</v>
      </c>
      <c r="F165" t="s">
        <v>418</v>
      </c>
      <c r="G165" t="s">
        <v>419</v>
      </c>
      <c r="H165" t="str">
        <f t="shared" si="15"/>
        <v>N/A</v>
      </c>
      <c r="J165">
        <f t="shared" si="10"/>
        <v>-99076</v>
      </c>
      <c r="K165">
        <f t="shared" si="11"/>
        <v>-34871</v>
      </c>
      <c r="L165">
        <f t="shared" si="12"/>
        <v>-118250</v>
      </c>
      <c r="M165">
        <f t="shared" si="13"/>
        <v>-167397</v>
      </c>
      <c r="N165">
        <f t="shared" si="14"/>
        <v>-76846</v>
      </c>
      <c r="P165" t="str">
        <f t="shared" si="19"/>
        <v>no_pos</v>
      </c>
      <c r="Q165">
        <f t="shared" si="20"/>
        <v>0</v>
      </c>
      <c r="R165">
        <f t="shared" si="21"/>
        <v>5</v>
      </c>
    </row>
    <row r="166" spans="1:18" x14ac:dyDescent="0.3">
      <c r="A166" s="1">
        <v>8</v>
      </c>
      <c r="B166" t="s">
        <v>420</v>
      </c>
      <c r="C166" t="s">
        <v>421</v>
      </c>
      <c r="D166" t="s">
        <v>422</v>
      </c>
      <c r="E166" t="s">
        <v>423</v>
      </c>
      <c r="F166" t="s">
        <v>424</v>
      </c>
      <c r="G166" t="s">
        <v>425</v>
      </c>
      <c r="H166" t="str">
        <f t="shared" si="15"/>
        <v>N/A</v>
      </c>
      <c r="J166" t="str">
        <f t="shared" si="10"/>
        <v>179259</v>
      </c>
      <c r="K166" t="str">
        <f t="shared" si="11"/>
        <v>152073</v>
      </c>
      <c r="L166" t="str">
        <f t="shared" si="12"/>
        <v>16624</v>
      </c>
      <c r="M166" t="str">
        <f t="shared" si="13"/>
        <v>4868</v>
      </c>
      <c r="N166" t="str">
        <f t="shared" si="14"/>
        <v>119</v>
      </c>
      <c r="P166" t="str">
        <f t="shared" si="19"/>
        <v>no_pos</v>
      </c>
      <c r="Q166">
        <f t="shared" si="20"/>
        <v>0</v>
      </c>
      <c r="R166">
        <f t="shared" si="21"/>
        <v>0</v>
      </c>
    </row>
    <row r="167" spans="1:18" x14ac:dyDescent="0.3">
      <c r="A167" s="1">
        <v>9</v>
      </c>
      <c r="B167" t="s">
        <v>426</v>
      </c>
      <c r="C167" t="s">
        <v>331</v>
      </c>
      <c r="D167" t="s">
        <v>331</v>
      </c>
      <c r="E167" t="s">
        <v>331</v>
      </c>
      <c r="F167" t="s">
        <v>331</v>
      </c>
      <c r="G167" t="s">
        <v>331</v>
      </c>
      <c r="H167" t="str">
        <f t="shared" si="15"/>
        <v>N/A</v>
      </c>
      <c r="J167" t="str">
        <f t="shared" si="10"/>
        <v>N/A</v>
      </c>
      <c r="K167" t="str">
        <f t="shared" si="11"/>
        <v>N/A</v>
      </c>
      <c r="L167" t="str">
        <f t="shared" si="12"/>
        <v>N/A</v>
      </c>
      <c r="M167" t="str">
        <f t="shared" si="13"/>
        <v>N/A</v>
      </c>
      <c r="N167" t="str">
        <f t="shared" si="14"/>
        <v>N/A</v>
      </c>
      <c r="P167" t="str">
        <f t="shared" si="19"/>
        <v>no_pos</v>
      </c>
      <c r="Q167">
        <f t="shared" si="20"/>
        <v>0</v>
      </c>
      <c r="R167">
        <f t="shared" si="21"/>
        <v>0</v>
      </c>
    </row>
    <row r="168" spans="1:18" x14ac:dyDescent="0.3">
      <c r="A168" s="1">
        <v>10</v>
      </c>
      <c r="B168" t="s">
        <v>427</v>
      </c>
      <c r="C168" t="s">
        <v>428</v>
      </c>
      <c r="D168" t="s">
        <v>429</v>
      </c>
      <c r="E168" t="s">
        <v>430</v>
      </c>
      <c r="F168" t="s">
        <v>431</v>
      </c>
      <c r="G168" t="s">
        <v>432</v>
      </c>
      <c r="H168" t="str">
        <f t="shared" si="15"/>
        <v>N/A</v>
      </c>
      <c r="J168" t="str">
        <f t="shared" si="10"/>
        <v>443657</v>
      </c>
      <c r="K168" t="str">
        <f t="shared" si="11"/>
        <v>502407</v>
      </c>
      <c r="L168" t="str">
        <f t="shared" si="12"/>
        <v>490110</v>
      </c>
      <c r="M168" t="str">
        <f t="shared" si="13"/>
        <v>570080</v>
      </c>
      <c r="N168" t="str">
        <f t="shared" si="14"/>
        <v>868626</v>
      </c>
      <c r="P168" t="str">
        <f t="shared" si="19"/>
        <v>no_pos</v>
      </c>
      <c r="Q168">
        <f t="shared" si="20"/>
        <v>0</v>
      </c>
      <c r="R168">
        <f t="shared" si="21"/>
        <v>0</v>
      </c>
    </row>
    <row r="169" spans="1:18" x14ac:dyDescent="0.3">
      <c r="A169" s="1">
        <v>11</v>
      </c>
      <c r="B169" t="s">
        <v>433</v>
      </c>
      <c r="C169" t="s">
        <v>331</v>
      </c>
      <c r="D169" t="s">
        <v>434</v>
      </c>
      <c r="E169" t="s">
        <v>435</v>
      </c>
      <c r="F169" t="s">
        <v>436</v>
      </c>
      <c r="G169" t="s">
        <v>437</v>
      </c>
      <c r="H169" t="str">
        <f t="shared" si="15"/>
        <v>N/A</v>
      </c>
      <c r="J169" t="str">
        <f t="shared" si="10"/>
        <v>N/A</v>
      </c>
      <c r="K169">
        <f t="shared" si="11"/>
        <v>0.13240000000000002</v>
      </c>
      <c r="L169">
        <f t="shared" si="12"/>
        <v>-2.4500000000000001E-2</v>
      </c>
      <c r="M169">
        <f t="shared" si="13"/>
        <v>0.16320000000000001</v>
      </c>
      <c r="N169">
        <f t="shared" si="14"/>
        <v>0.52369999999999994</v>
      </c>
      <c r="P169" t="str">
        <f t="shared" si="19"/>
        <v>three_pos</v>
      </c>
      <c r="Q169">
        <f t="shared" si="20"/>
        <v>3</v>
      </c>
      <c r="R169">
        <f t="shared" si="21"/>
        <v>1</v>
      </c>
    </row>
    <row r="170" spans="1:18" x14ac:dyDescent="0.3">
      <c r="A170" s="1">
        <v>12</v>
      </c>
      <c r="B170" t="s">
        <v>438</v>
      </c>
      <c r="C170" t="s">
        <v>428</v>
      </c>
      <c r="D170" t="s">
        <v>429</v>
      </c>
      <c r="E170" t="s">
        <v>430</v>
      </c>
      <c r="F170" t="s">
        <v>431</v>
      </c>
      <c r="G170" t="s">
        <v>432</v>
      </c>
      <c r="H170" t="str">
        <f t="shared" si="15"/>
        <v>N/A</v>
      </c>
      <c r="J170" t="str">
        <f t="shared" si="10"/>
        <v>443657</v>
      </c>
      <c r="K170" t="str">
        <f t="shared" si="11"/>
        <v>502407</v>
      </c>
      <c r="L170" t="str">
        <f t="shared" si="12"/>
        <v>490110</v>
      </c>
      <c r="M170" t="str">
        <f t="shared" si="13"/>
        <v>570080</v>
      </c>
      <c r="N170" t="str">
        <f t="shared" si="14"/>
        <v>868626</v>
      </c>
      <c r="P170" t="str">
        <f t="shared" si="19"/>
        <v>no_pos</v>
      </c>
      <c r="Q170">
        <f t="shared" si="20"/>
        <v>0</v>
      </c>
      <c r="R170">
        <f t="shared" si="21"/>
        <v>0</v>
      </c>
    </row>
    <row r="171" spans="1:18" x14ac:dyDescent="0.3">
      <c r="A171" s="1">
        <v>13</v>
      </c>
      <c r="B171" t="s">
        <v>439</v>
      </c>
      <c r="C171" t="s">
        <v>331</v>
      </c>
      <c r="D171" t="s">
        <v>331</v>
      </c>
      <c r="E171" t="s">
        <v>331</v>
      </c>
      <c r="F171" t="s">
        <v>331</v>
      </c>
      <c r="G171" t="s">
        <v>331</v>
      </c>
      <c r="H171" t="str">
        <f t="shared" si="15"/>
        <v>N/A</v>
      </c>
      <c r="J171" t="str">
        <f t="shared" si="10"/>
        <v>N/A</v>
      </c>
      <c r="K171" t="str">
        <f t="shared" si="11"/>
        <v>N/A</v>
      </c>
      <c r="L171" t="str">
        <f t="shared" si="12"/>
        <v>N/A</v>
      </c>
      <c r="M171" t="str">
        <f t="shared" si="13"/>
        <v>N/A</v>
      </c>
      <c r="N171" t="str">
        <f t="shared" si="14"/>
        <v>N/A</v>
      </c>
      <c r="P171" t="str">
        <f t="shared" si="19"/>
        <v>no_pos</v>
      </c>
      <c r="Q171">
        <f t="shared" si="20"/>
        <v>0</v>
      </c>
      <c r="R171">
        <f t="shared" si="21"/>
        <v>0</v>
      </c>
    </row>
    <row r="172" spans="1:18" x14ac:dyDescent="0.3">
      <c r="A172" s="1">
        <v>14</v>
      </c>
      <c r="B172" s="7" t="s">
        <v>440</v>
      </c>
      <c r="C172" t="s">
        <v>441</v>
      </c>
      <c r="D172" t="s">
        <v>442</v>
      </c>
      <c r="E172" t="s">
        <v>443</v>
      </c>
      <c r="F172" t="s">
        <v>444</v>
      </c>
      <c r="G172" t="s">
        <v>445</v>
      </c>
      <c r="H172" t="str">
        <f t="shared" si="15"/>
        <v>N/A</v>
      </c>
      <c r="J172">
        <f t="shared" si="10"/>
        <v>5000000</v>
      </c>
      <c r="K172">
        <f t="shared" si="11"/>
        <v>5490000</v>
      </c>
      <c r="L172">
        <f t="shared" si="12"/>
        <v>6800000</v>
      </c>
      <c r="M172">
        <f t="shared" si="13"/>
        <v>6610000</v>
      </c>
      <c r="N172">
        <f t="shared" si="14"/>
        <v>7500000</v>
      </c>
      <c r="P172" t="str">
        <f t="shared" si="19"/>
        <v>all_pos</v>
      </c>
      <c r="Q172">
        <f t="shared" si="20"/>
        <v>5</v>
      </c>
      <c r="R172">
        <f t="shared" si="21"/>
        <v>0</v>
      </c>
    </row>
    <row r="173" spans="1:18" x14ac:dyDescent="0.3">
      <c r="A173" s="1">
        <v>15</v>
      </c>
      <c r="B173" s="7" t="s">
        <v>446</v>
      </c>
      <c r="C173" t="s">
        <v>331</v>
      </c>
      <c r="D173" t="s">
        <v>447</v>
      </c>
      <c r="E173" t="s">
        <v>448</v>
      </c>
      <c r="F173" t="s">
        <v>449</v>
      </c>
      <c r="G173" t="s">
        <v>450</v>
      </c>
      <c r="H173" t="str">
        <f t="shared" si="15"/>
        <v>N/A</v>
      </c>
      <c r="J173" t="str">
        <f t="shared" si="10"/>
        <v>N/A</v>
      </c>
      <c r="K173">
        <f t="shared" si="11"/>
        <v>9.9400000000000002E-2</v>
      </c>
      <c r="L173">
        <f t="shared" si="12"/>
        <v>0.2382</v>
      </c>
      <c r="M173">
        <f t="shared" si="13"/>
        <v>-2.7700000000000002E-2</v>
      </c>
      <c r="N173">
        <f t="shared" si="14"/>
        <v>0.13339999999999999</v>
      </c>
      <c r="P173" t="str">
        <f t="shared" si="19"/>
        <v>three_pos</v>
      </c>
      <c r="Q173">
        <f t="shared" si="20"/>
        <v>3</v>
      </c>
      <c r="R173">
        <f t="shared" si="21"/>
        <v>1</v>
      </c>
    </row>
    <row r="174" spans="1:18" x14ac:dyDescent="0.3">
      <c r="A174" s="1">
        <v>16</v>
      </c>
      <c r="B174" s="7" t="s">
        <v>451</v>
      </c>
      <c r="C174" t="s">
        <v>331</v>
      </c>
      <c r="D174" t="s">
        <v>331</v>
      </c>
      <c r="E174" t="s">
        <v>331</v>
      </c>
      <c r="F174" t="s">
        <v>331</v>
      </c>
      <c r="G174" t="s">
        <v>452</v>
      </c>
      <c r="H174" t="str">
        <f t="shared" si="15"/>
        <v>N/A</v>
      </c>
      <c r="J174" t="str">
        <f t="shared" si="10"/>
        <v>N/A</v>
      </c>
      <c r="K174" t="str">
        <f t="shared" si="11"/>
        <v>N/A</v>
      </c>
      <c r="L174" t="str">
        <f t="shared" si="12"/>
        <v>N/A</v>
      </c>
      <c r="M174" t="str">
        <f t="shared" si="13"/>
        <v>N/A</v>
      </c>
      <c r="N174">
        <f t="shared" si="14"/>
        <v>6.0199999999999997E-2</v>
      </c>
      <c r="P174" t="str">
        <f t="shared" si="19"/>
        <v>one_pos</v>
      </c>
      <c r="Q174">
        <f t="shared" si="20"/>
        <v>1</v>
      </c>
      <c r="R174">
        <f t="shared" si="21"/>
        <v>0</v>
      </c>
    </row>
    <row r="175" spans="1:18" x14ac:dyDescent="0.3">
      <c r="A175" s="1">
        <v>17</v>
      </c>
      <c r="B175" t="s">
        <v>453</v>
      </c>
      <c r="C175" t="s">
        <v>454</v>
      </c>
      <c r="D175" t="s">
        <v>359</v>
      </c>
      <c r="E175" t="s">
        <v>455</v>
      </c>
      <c r="F175" t="s">
        <v>456</v>
      </c>
      <c r="G175" t="s">
        <v>457</v>
      </c>
      <c r="H175" t="str">
        <f t="shared" si="15"/>
        <v>N/A</v>
      </c>
      <c r="J175">
        <f t="shared" si="10"/>
        <v>1450000</v>
      </c>
      <c r="K175">
        <f t="shared" si="11"/>
        <v>1490000</v>
      </c>
      <c r="L175">
        <f t="shared" si="12"/>
        <v>2009999.9999999998</v>
      </c>
      <c r="M175">
        <f t="shared" si="13"/>
        <v>1820000</v>
      </c>
      <c r="N175">
        <f t="shared" si="14"/>
        <v>1650000</v>
      </c>
      <c r="P175" t="str">
        <f t="shared" si="19"/>
        <v>all_pos</v>
      </c>
      <c r="Q175">
        <f t="shared" si="20"/>
        <v>5</v>
      </c>
      <c r="R175">
        <f t="shared" si="21"/>
        <v>0</v>
      </c>
    </row>
    <row r="176" spans="1:18" x14ac:dyDescent="0.3">
      <c r="A176" s="1">
        <v>18</v>
      </c>
      <c r="B176" t="s">
        <v>458</v>
      </c>
      <c r="C176" t="s">
        <v>459</v>
      </c>
      <c r="D176" t="s">
        <v>460</v>
      </c>
      <c r="E176" t="s">
        <v>168</v>
      </c>
      <c r="F176" t="s">
        <v>461</v>
      </c>
      <c r="G176" t="s">
        <v>462</v>
      </c>
      <c r="H176" t="str">
        <f t="shared" si="15"/>
        <v>N/A</v>
      </c>
      <c r="J176" t="str">
        <f t="shared" si="10"/>
        <v>958923</v>
      </c>
      <c r="K176">
        <f t="shared" si="11"/>
        <v>1020000</v>
      </c>
      <c r="L176">
        <f t="shared" si="12"/>
        <v>1230000</v>
      </c>
      <c r="M176">
        <f t="shared" si="13"/>
        <v>1470000</v>
      </c>
      <c r="N176" t="str">
        <f t="shared" si="14"/>
        <v>560713</v>
      </c>
      <c r="P176" t="str">
        <f t="shared" si="19"/>
        <v>three_pos</v>
      </c>
      <c r="Q176">
        <f t="shared" si="20"/>
        <v>3</v>
      </c>
      <c r="R176">
        <f t="shared" si="21"/>
        <v>0</v>
      </c>
    </row>
    <row r="177" spans="1:18" x14ac:dyDescent="0.3">
      <c r="A177" s="1">
        <v>19</v>
      </c>
      <c r="B177" t="s">
        <v>463</v>
      </c>
      <c r="C177" t="s">
        <v>464</v>
      </c>
      <c r="D177" t="s">
        <v>465</v>
      </c>
      <c r="E177" t="s">
        <v>466</v>
      </c>
      <c r="F177" t="s">
        <v>467</v>
      </c>
      <c r="G177" t="s">
        <v>468</v>
      </c>
      <c r="H177" t="str">
        <f t="shared" si="15"/>
        <v>N/A</v>
      </c>
      <c r="J177" t="str">
        <f t="shared" si="10"/>
        <v>523752</v>
      </c>
      <c r="K177" t="str">
        <f t="shared" si="11"/>
        <v>539162</v>
      </c>
      <c r="L177" t="str">
        <f t="shared" si="12"/>
        <v>572660</v>
      </c>
      <c r="M177" t="str">
        <f t="shared" si="13"/>
        <v>553259</v>
      </c>
      <c r="N177" t="str">
        <f t="shared" si="14"/>
        <v>984469</v>
      </c>
      <c r="P177" t="str">
        <f t="shared" si="19"/>
        <v>no_pos</v>
      </c>
      <c r="Q177">
        <f t="shared" si="20"/>
        <v>0</v>
      </c>
      <c r="R177">
        <f t="shared" si="21"/>
        <v>0</v>
      </c>
    </row>
    <row r="178" spans="1:18" x14ac:dyDescent="0.3">
      <c r="A178" s="1">
        <v>20</v>
      </c>
      <c r="B178" t="s">
        <v>469</v>
      </c>
      <c r="C178" t="s">
        <v>470</v>
      </c>
      <c r="D178" t="s">
        <v>471</v>
      </c>
      <c r="E178" t="s">
        <v>472</v>
      </c>
      <c r="F178" t="s">
        <v>473</v>
      </c>
      <c r="G178" t="s">
        <v>474</v>
      </c>
      <c r="H178" t="str">
        <f t="shared" si="15"/>
        <v>N/A</v>
      </c>
      <c r="J178">
        <f t="shared" si="10"/>
        <v>-36059</v>
      </c>
      <c r="K178">
        <f t="shared" si="11"/>
        <v>-65836</v>
      </c>
      <c r="L178" t="str">
        <f t="shared" si="12"/>
        <v>207014</v>
      </c>
      <c r="M178">
        <f t="shared" si="13"/>
        <v>-201553</v>
      </c>
      <c r="N178" t="str">
        <f t="shared" si="14"/>
        <v>100523</v>
      </c>
      <c r="P178" t="str">
        <f t="shared" si="19"/>
        <v>no_pos</v>
      </c>
      <c r="Q178">
        <f t="shared" si="20"/>
        <v>0</v>
      </c>
      <c r="R178">
        <f t="shared" si="21"/>
        <v>3</v>
      </c>
    </row>
    <row r="179" spans="1:18" x14ac:dyDescent="0.3">
      <c r="A179" s="1">
        <v>21</v>
      </c>
      <c r="B179" t="s">
        <v>475</v>
      </c>
      <c r="C179" t="s">
        <v>476</v>
      </c>
      <c r="D179" t="s">
        <v>477</v>
      </c>
      <c r="E179" t="s">
        <v>331</v>
      </c>
      <c r="F179" t="s">
        <v>331</v>
      </c>
      <c r="G179" t="s">
        <v>331</v>
      </c>
      <c r="H179" t="str">
        <f t="shared" si="15"/>
        <v>N/A</v>
      </c>
      <c r="J179" t="str">
        <f t="shared" si="10"/>
        <v>1199</v>
      </c>
      <c r="K179">
        <f t="shared" si="11"/>
        <v>-360</v>
      </c>
      <c r="L179" t="str">
        <f t="shared" si="12"/>
        <v>N/A</v>
      </c>
      <c r="M179" t="str">
        <f t="shared" si="13"/>
        <v>N/A</v>
      </c>
      <c r="N179" t="str">
        <f t="shared" si="14"/>
        <v>N/A</v>
      </c>
      <c r="P179" t="str">
        <f t="shared" si="19"/>
        <v>no_pos</v>
      </c>
      <c r="Q179">
        <f t="shared" si="20"/>
        <v>0</v>
      </c>
      <c r="R179">
        <f t="shared" si="21"/>
        <v>1</v>
      </c>
    </row>
    <row r="180" spans="1:18" x14ac:dyDescent="0.3">
      <c r="A180" s="1">
        <v>22</v>
      </c>
      <c r="B180" t="s">
        <v>478</v>
      </c>
      <c r="C180" t="s">
        <v>331</v>
      </c>
      <c r="D180" t="s">
        <v>331</v>
      </c>
      <c r="E180" t="s">
        <v>331</v>
      </c>
      <c r="F180" t="s">
        <v>331</v>
      </c>
      <c r="G180" t="s">
        <v>331</v>
      </c>
      <c r="H180" t="str">
        <f t="shared" si="15"/>
        <v>N/A</v>
      </c>
      <c r="J180" t="str">
        <f t="shared" si="10"/>
        <v>N/A</v>
      </c>
      <c r="K180" t="str">
        <f t="shared" si="11"/>
        <v>N/A</v>
      </c>
      <c r="L180" t="str">
        <f t="shared" si="12"/>
        <v>N/A</v>
      </c>
      <c r="M180" t="str">
        <f t="shared" si="13"/>
        <v>N/A</v>
      </c>
      <c r="N180" t="str">
        <f t="shared" si="14"/>
        <v>N/A</v>
      </c>
      <c r="P180" t="str">
        <f t="shared" si="19"/>
        <v>no_pos</v>
      </c>
      <c r="Q180">
        <f t="shared" si="20"/>
        <v>0</v>
      </c>
      <c r="R180">
        <f t="shared" si="21"/>
        <v>0</v>
      </c>
    </row>
    <row r="181" spans="1:18" x14ac:dyDescent="0.3">
      <c r="A181" s="1">
        <v>23</v>
      </c>
      <c r="B181" t="s">
        <v>479</v>
      </c>
      <c r="C181" t="s">
        <v>331</v>
      </c>
      <c r="D181" t="s">
        <v>331</v>
      </c>
      <c r="E181" t="s">
        <v>331</v>
      </c>
      <c r="F181" t="s">
        <v>331</v>
      </c>
      <c r="G181" t="s">
        <v>331</v>
      </c>
      <c r="H181" t="str">
        <f t="shared" si="15"/>
        <v>N/A</v>
      </c>
      <c r="J181" t="str">
        <f t="shared" si="10"/>
        <v>N/A</v>
      </c>
      <c r="K181" t="str">
        <f t="shared" si="11"/>
        <v>N/A</v>
      </c>
      <c r="L181" t="str">
        <f t="shared" si="12"/>
        <v>N/A</v>
      </c>
      <c r="M181" t="str">
        <f t="shared" si="13"/>
        <v>N/A</v>
      </c>
      <c r="N181" t="str">
        <f t="shared" si="14"/>
        <v>N/A</v>
      </c>
      <c r="P181" t="str">
        <f t="shared" si="19"/>
        <v>no_pos</v>
      </c>
      <c r="Q181">
        <f t="shared" si="20"/>
        <v>0</v>
      </c>
      <c r="R181">
        <f t="shared" si="21"/>
        <v>0</v>
      </c>
    </row>
    <row r="182" spans="1:18" x14ac:dyDescent="0.3">
      <c r="A182" s="1">
        <v>24</v>
      </c>
      <c r="B182" t="s">
        <v>480</v>
      </c>
      <c r="C182" t="s">
        <v>331</v>
      </c>
      <c r="D182" t="s">
        <v>331</v>
      </c>
      <c r="E182" t="s">
        <v>331</v>
      </c>
      <c r="F182" t="s">
        <v>331</v>
      </c>
      <c r="G182" t="s">
        <v>331</v>
      </c>
      <c r="H182" t="str">
        <f t="shared" si="15"/>
        <v>N/A</v>
      </c>
      <c r="J182" t="str">
        <f t="shared" si="10"/>
        <v>N/A</v>
      </c>
      <c r="K182" t="str">
        <f t="shared" si="11"/>
        <v>N/A</v>
      </c>
      <c r="L182" t="str">
        <f t="shared" si="12"/>
        <v>N/A</v>
      </c>
      <c r="M182" t="str">
        <f t="shared" si="13"/>
        <v>N/A</v>
      </c>
      <c r="N182" t="str">
        <f t="shared" si="14"/>
        <v>N/A</v>
      </c>
      <c r="P182" t="str">
        <f t="shared" si="19"/>
        <v>no_pos</v>
      </c>
      <c r="Q182">
        <f t="shared" si="20"/>
        <v>0</v>
      </c>
      <c r="R182">
        <f t="shared" si="21"/>
        <v>0</v>
      </c>
    </row>
    <row r="183" spans="1:18" x14ac:dyDescent="0.3">
      <c r="A183" s="1">
        <v>25</v>
      </c>
      <c r="B183" t="s">
        <v>481</v>
      </c>
      <c r="C183" t="s">
        <v>482</v>
      </c>
      <c r="D183" t="s">
        <v>483</v>
      </c>
      <c r="E183" t="s">
        <v>484</v>
      </c>
      <c r="F183" t="s">
        <v>484</v>
      </c>
      <c r="G183" t="s">
        <v>485</v>
      </c>
      <c r="H183" t="str">
        <f t="shared" si="15"/>
        <v>N/A</v>
      </c>
      <c r="J183">
        <f t="shared" si="10"/>
        <v>3550000</v>
      </c>
      <c r="K183">
        <f t="shared" si="11"/>
        <v>4000000</v>
      </c>
      <c r="L183">
        <f t="shared" si="12"/>
        <v>4790000</v>
      </c>
      <c r="M183">
        <f t="shared" si="13"/>
        <v>4790000</v>
      </c>
      <c r="N183">
        <f t="shared" si="14"/>
        <v>5850000</v>
      </c>
      <c r="P183" t="str">
        <f t="shared" si="19"/>
        <v>all_pos</v>
      </c>
      <c r="Q183">
        <f t="shared" si="20"/>
        <v>5</v>
      </c>
      <c r="R183">
        <f t="shared" si="21"/>
        <v>0</v>
      </c>
    </row>
    <row r="184" spans="1:18" x14ac:dyDescent="0.3">
      <c r="A184" s="1">
        <v>26</v>
      </c>
      <c r="B184" t="s">
        <v>486</v>
      </c>
      <c r="C184" t="s">
        <v>331</v>
      </c>
      <c r="D184" t="s">
        <v>331</v>
      </c>
      <c r="E184" t="s">
        <v>331</v>
      </c>
      <c r="F184" t="s">
        <v>331</v>
      </c>
      <c r="G184" t="s">
        <v>331</v>
      </c>
      <c r="H184" t="str">
        <f t="shared" si="15"/>
        <v>N/A</v>
      </c>
      <c r="J184" t="str">
        <f t="shared" si="10"/>
        <v>N/A</v>
      </c>
      <c r="K184" t="str">
        <f t="shared" si="11"/>
        <v>N/A</v>
      </c>
      <c r="L184" t="str">
        <f t="shared" si="12"/>
        <v>N/A</v>
      </c>
      <c r="M184" t="str">
        <f t="shared" si="13"/>
        <v>N/A</v>
      </c>
      <c r="N184" t="str">
        <f t="shared" si="14"/>
        <v>N/A</v>
      </c>
      <c r="P184" t="str">
        <f t="shared" si="19"/>
        <v>no_pos</v>
      </c>
      <c r="Q184">
        <f t="shared" si="20"/>
        <v>0</v>
      </c>
      <c r="R184">
        <f t="shared" si="21"/>
        <v>0</v>
      </c>
    </row>
    <row r="185" spans="1:18" x14ac:dyDescent="0.3">
      <c r="A185" s="1">
        <v>27</v>
      </c>
      <c r="B185" s="7" t="s">
        <v>487</v>
      </c>
      <c r="C185" t="s">
        <v>482</v>
      </c>
      <c r="D185" t="s">
        <v>483</v>
      </c>
      <c r="E185" t="s">
        <v>484</v>
      </c>
      <c r="F185" t="s">
        <v>484</v>
      </c>
      <c r="G185" t="s">
        <v>485</v>
      </c>
      <c r="H185" t="str">
        <f t="shared" si="15"/>
        <v>N/A</v>
      </c>
      <c r="J185">
        <f t="shared" si="10"/>
        <v>3550000</v>
      </c>
      <c r="K185">
        <f t="shared" si="11"/>
        <v>4000000</v>
      </c>
      <c r="L185">
        <f t="shared" si="12"/>
        <v>4790000</v>
      </c>
      <c r="M185">
        <f t="shared" si="13"/>
        <v>4790000</v>
      </c>
      <c r="N185">
        <f t="shared" si="14"/>
        <v>5850000</v>
      </c>
      <c r="P185" t="str">
        <f t="shared" si="19"/>
        <v>all_pos</v>
      </c>
      <c r="Q185">
        <f t="shared" si="20"/>
        <v>5</v>
      </c>
      <c r="R185">
        <f t="shared" si="21"/>
        <v>0</v>
      </c>
    </row>
    <row r="186" spans="1:18" x14ac:dyDescent="0.3">
      <c r="A186" s="1">
        <v>28</v>
      </c>
      <c r="B186" s="7" t="s">
        <v>488</v>
      </c>
      <c r="C186" t="s">
        <v>331</v>
      </c>
      <c r="D186" t="s">
        <v>489</v>
      </c>
      <c r="E186" t="s">
        <v>490</v>
      </c>
      <c r="F186" t="s">
        <v>491</v>
      </c>
      <c r="G186" t="s">
        <v>492</v>
      </c>
      <c r="H186" t="str">
        <f t="shared" si="15"/>
        <v>N/A</v>
      </c>
      <c r="J186" t="str">
        <f t="shared" si="10"/>
        <v>N/A</v>
      </c>
      <c r="K186">
        <f t="shared" si="11"/>
        <v>0.1278</v>
      </c>
      <c r="L186">
        <f t="shared" si="12"/>
        <v>0.19640000000000002</v>
      </c>
      <c r="M186">
        <f t="shared" si="13"/>
        <v>8.9999999999999998E-4</v>
      </c>
      <c r="N186">
        <f t="shared" si="14"/>
        <v>0.22059999999999999</v>
      </c>
      <c r="P186" t="str">
        <f t="shared" si="19"/>
        <v>four_pos</v>
      </c>
      <c r="Q186">
        <f t="shared" si="20"/>
        <v>4</v>
      </c>
      <c r="R186">
        <f t="shared" si="21"/>
        <v>0</v>
      </c>
    </row>
    <row r="187" spans="1:18" x14ac:dyDescent="0.3">
      <c r="A187" s="1">
        <v>29</v>
      </c>
      <c r="B187" s="7" t="s">
        <v>493</v>
      </c>
      <c r="C187" t="s">
        <v>331</v>
      </c>
      <c r="D187" t="s">
        <v>331</v>
      </c>
      <c r="E187" t="s">
        <v>331</v>
      </c>
      <c r="F187" t="s">
        <v>331</v>
      </c>
      <c r="G187" t="s">
        <v>494</v>
      </c>
      <c r="H187" t="str">
        <f t="shared" si="15"/>
        <v>N/A</v>
      </c>
      <c r="J187" t="str">
        <f t="shared" si="10"/>
        <v>N/A</v>
      </c>
      <c r="K187" t="str">
        <f t="shared" si="11"/>
        <v>N/A</v>
      </c>
      <c r="L187" t="str">
        <f t="shared" si="12"/>
        <v>N/A</v>
      </c>
      <c r="M187" t="str">
        <f t="shared" si="13"/>
        <v>N/A</v>
      </c>
      <c r="N187">
        <f t="shared" si="14"/>
        <v>4.7E-2</v>
      </c>
      <c r="P187" t="str">
        <f t="shared" si="19"/>
        <v>one_pos</v>
      </c>
      <c r="Q187">
        <f t="shared" si="20"/>
        <v>1</v>
      </c>
      <c r="R187">
        <f t="shared" si="21"/>
        <v>0</v>
      </c>
    </row>
    <row r="188" spans="1:18" x14ac:dyDescent="0.3">
      <c r="A188" s="1">
        <v>30</v>
      </c>
      <c r="B188" t="s">
        <v>495</v>
      </c>
      <c r="C188" t="s">
        <v>331</v>
      </c>
      <c r="D188" t="s">
        <v>331</v>
      </c>
      <c r="E188" t="s">
        <v>331</v>
      </c>
      <c r="F188" t="s">
        <v>331</v>
      </c>
      <c r="G188" t="s">
        <v>331</v>
      </c>
      <c r="H188" t="str">
        <f t="shared" si="15"/>
        <v>N/A</v>
      </c>
      <c r="J188" t="str">
        <f t="shared" si="10"/>
        <v>N/A</v>
      </c>
      <c r="K188" t="str">
        <f t="shared" si="11"/>
        <v>N/A</v>
      </c>
      <c r="L188" t="str">
        <f t="shared" si="12"/>
        <v>N/A</v>
      </c>
      <c r="M188" t="str">
        <f t="shared" si="13"/>
        <v>N/A</v>
      </c>
      <c r="N188" t="str">
        <f t="shared" si="14"/>
        <v>N/A</v>
      </c>
      <c r="P188" t="str">
        <f t="shared" si="19"/>
        <v>no_pos</v>
      </c>
      <c r="Q188">
        <f t="shared" si="20"/>
        <v>0</v>
      </c>
      <c r="R188">
        <f t="shared" si="21"/>
        <v>0</v>
      </c>
    </row>
    <row r="189" spans="1:18" x14ac:dyDescent="0.3">
      <c r="A189" s="1">
        <v>31</v>
      </c>
      <c r="B189" t="s">
        <v>496</v>
      </c>
      <c r="C189" t="s">
        <v>331</v>
      </c>
      <c r="D189" t="s">
        <v>331</v>
      </c>
      <c r="E189" t="s">
        <v>331</v>
      </c>
      <c r="F189" t="s">
        <v>331</v>
      </c>
      <c r="G189" t="s">
        <v>331</v>
      </c>
      <c r="H189" t="str">
        <f t="shared" si="15"/>
        <v>N/A</v>
      </c>
      <c r="J189" t="str">
        <f t="shared" si="10"/>
        <v>N/A</v>
      </c>
      <c r="K189" t="str">
        <f t="shared" si="11"/>
        <v>N/A</v>
      </c>
      <c r="L189" t="str">
        <f t="shared" si="12"/>
        <v>N/A</v>
      </c>
      <c r="M189" t="str">
        <f t="shared" si="13"/>
        <v>N/A</v>
      </c>
      <c r="N189" t="str">
        <f t="shared" si="14"/>
        <v>N/A</v>
      </c>
      <c r="P189" t="str">
        <f t="shared" si="19"/>
        <v>no_pos</v>
      </c>
      <c r="Q189">
        <f t="shared" si="20"/>
        <v>0</v>
      </c>
      <c r="R189">
        <f t="shared" si="21"/>
        <v>0</v>
      </c>
    </row>
    <row r="190" spans="1:18" x14ac:dyDescent="0.3">
      <c r="A190" s="1">
        <v>32</v>
      </c>
      <c r="B190" t="s">
        <v>497</v>
      </c>
      <c r="C190" t="s">
        <v>331</v>
      </c>
      <c r="D190" t="s">
        <v>331</v>
      </c>
      <c r="E190" t="s">
        <v>331</v>
      </c>
      <c r="F190" t="s">
        <v>331</v>
      </c>
      <c r="G190" t="s">
        <v>331</v>
      </c>
      <c r="H190" t="str">
        <f t="shared" si="15"/>
        <v>N/A</v>
      </c>
      <c r="J190" t="str">
        <f t="shared" si="10"/>
        <v>N/A</v>
      </c>
      <c r="K190" t="str">
        <f t="shared" si="11"/>
        <v>N/A</v>
      </c>
      <c r="L190" t="str">
        <f t="shared" si="12"/>
        <v>N/A</v>
      </c>
      <c r="M190" t="str">
        <f t="shared" si="13"/>
        <v>N/A</v>
      </c>
      <c r="N190" t="str">
        <f t="shared" si="14"/>
        <v>N/A</v>
      </c>
      <c r="P190" t="str">
        <f t="shared" si="19"/>
        <v>no_pos</v>
      </c>
      <c r="Q190">
        <f t="shared" si="20"/>
        <v>0</v>
      </c>
      <c r="R190">
        <f t="shared" si="21"/>
        <v>0</v>
      </c>
    </row>
    <row r="191" spans="1:18" x14ac:dyDescent="0.3">
      <c r="A191" s="1">
        <v>33</v>
      </c>
      <c r="B191" t="s">
        <v>498</v>
      </c>
      <c r="C191" t="s">
        <v>331</v>
      </c>
      <c r="D191" t="s">
        <v>331</v>
      </c>
      <c r="E191" t="s">
        <v>331</v>
      </c>
      <c r="F191" t="s">
        <v>331</v>
      </c>
      <c r="G191" t="s">
        <v>331</v>
      </c>
      <c r="H191" t="str">
        <f t="shared" si="15"/>
        <v>N/A</v>
      </c>
      <c r="J191" t="str">
        <f t="shared" si="10"/>
        <v>N/A</v>
      </c>
      <c r="K191" t="str">
        <f t="shared" si="11"/>
        <v>N/A</v>
      </c>
      <c r="L191" t="str">
        <f t="shared" si="12"/>
        <v>N/A</v>
      </c>
      <c r="M191" t="str">
        <f t="shared" si="13"/>
        <v>N/A</v>
      </c>
      <c r="N191" t="str">
        <f t="shared" si="14"/>
        <v>N/A</v>
      </c>
      <c r="P191" t="str">
        <f t="shared" si="19"/>
        <v>no_pos</v>
      </c>
      <c r="Q191">
        <f t="shared" si="20"/>
        <v>0</v>
      </c>
      <c r="R191">
        <f t="shared" si="21"/>
        <v>0</v>
      </c>
    </row>
    <row r="192" spans="1:18" x14ac:dyDescent="0.3">
      <c r="A192" s="1">
        <v>34</v>
      </c>
      <c r="B192" t="s">
        <v>499</v>
      </c>
      <c r="C192" t="s">
        <v>482</v>
      </c>
      <c r="D192" t="s">
        <v>483</v>
      </c>
      <c r="E192" t="s">
        <v>484</v>
      </c>
      <c r="F192" t="s">
        <v>484</v>
      </c>
      <c r="G192" t="s">
        <v>485</v>
      </c>
      <c r="H192" t="str">
        <f t="shared" si="15"/>
        <v>N/A</v>
      </c>
      <c r="J192">
        <f t="shared" si="10"/>
        <v>3550000</v>
      </c>
      <c r="K192">
        <f t="shared" si="11"/>
        <v>4000000</v>
      </c>
      <c r="L192">
        <f t="shared" si="12"/>
        <v>4790000</v>
      </c>
      <c r="M192">
        <f t="shared" si="13"/>
        <v>4790000</v>
      </c>
      <c r="N192">
        <f t="shared" si="14"/>
        <v>5850000</v>
      </c>
      <c r="P192" t="str">
        <f t="shared" si="19"/>
        <v>all_pos</v>
      </c>
      <c r="Q192">
        <f t="shared" si="20"/>
        <v>5</v>
      </c>
      <c r="R192">
        <f t="shared" si="21"/>
        <v>0</v>
      </c>
    </row>
    <row r="193" spans="1:18" x14ac:dyDescent="0.3">
      <c r="A193" s="1">
        <v>35</v>
      </c>
      <c r="B193" t="s">
        <v>500</v>
      </c>
      <c r="C193" t="s">
        <v>331</v>
      </c>
      <c r="D193" t="s">
        <v>331</v>
      </c>
      <c r="E193" t="s">
        <v>331</v>
      </c>
      <c r="F193" t="s">
        <v>331</v>
      </c>
      <c r="G193" t="s">
        <v>331</v>
      </c>
      <c r="H193" t="str">
        <f t="shared" si="15"/>
        <v>N/A</v>
      </c>
      <c r="J193" t="str">
        <f t="shared" si="10"/>
        <v>N/A</v>
      </c>
      <c r="K193" t="str">
        <f t="shared" si="11"/>
        <v>N/A</v>
      </c>
      <c r="L193" t="str">
        <f t="shared" si="12"/>
        <v>N/A</v>
      </c>
      <c r="M193" t="str">
        <f t="shared" si="13"/>
        <v>N/A</v>
      </c>
      <c r="N193" t="str">
        <f t="shared" si="14"/>
        <v>N/A</v>
      </c>
      <c r="P193" t="str">
        <f t="shared" si="19"/>
        <v>no_pos</v>
      </c>
      <c r="Q193">
        <f t="shared" si="20"/>
        <v>0</v>
      </c>
      <c r="R193">
        <f t="shared" si="21"/>
        <v>0</v>
      </c>
    </row>
    <row r="194" spans="1:18" x14ac:dyDescent="0.3">
      <c r="A194" s="1">
        <v>36</v>
      </c>
      <c r="B194" t="s">
        <v>501</v>
      </c>
      <c r="C194" t="s">
        <v>482</v>
      </c>
      <c r="D194" t="s">
        <v>483</v>
      </c>
      <c r="E194" t="s">
        <v>484</v>
      </c>
      <c r="F194" t="s">
        <v>484</v>
      </c>
      <c r="G194" t="s">
        <v>485</v>
      </c>
      <c r="H194" t="str">
        <f t="shared" si="15"/>
        <v>N/A</v>
      </c>
      <c r="J194">
        <f t="shared" si="10"/>
        <v>3550000</v>
      </c>
      <c r="K194">
        <f t="shared" si="11"/>
        <v>4000000</v>
      </c>
      <c r="L194">
        <f t="shared" si="12"/>
        <v>4790000</v>
      </c>
      <c r="M194">
        <f t="shared" si="13"/>
        <v>4790000</v>
      </c>
      <c r="N194">
        <f t="shared" si="14"/>
        <v>5850000</v>
      </c>
      <c r="P194" t="str">
        <f t="shared" si="19"/>
        <v>all_pos</v>
      </c>
      <c r="Q194">
        <f t="shared" si="20"/>
        <v>5</v>
      </c>
      <c r="R194">
        <f t="shared" si="21"/>
        <v>0</v>
      </c>
    </row>
    <row r="195" spans="1:18" x14ac:dyDescent="0.3">
      <c r="A195" s="1">
        <v>37</v>
      </c>
      <c r="B195" s="7" t="s">
        <v>502</v>
      </c>
      <c r="C195" t="s">
        <v>503</v>
      </c>
      <c r="D195" t="s">
        <v>504</v>
      </c>
      <c r="E195" t="s">
        <v>505</v>
      </c>
      <c r="F195" t="s">
        <v>506</v>
      </c>
      <c r="G195" t="s">
        <v>507</v>
      </c>
      <c r="H195" t="str">
        <f t="shared" si="15"/>
        <v>N/A</v>
      </c>
      <c r="J195" t="str">
        <f t="shared" si="10"/>
        <v>1.14</v>
      </c>
      <c r="K195" t="str">
        <f t="shared" si="11"/>
        <v>1.26</v>
      </c>
      <c r="L195" t="str">
        <f t="shared" si="12"/>
        <v>1.48</v>
      </c>
      <c r="M195" t="str">
        <f t="shared" si="13"/>
        <v>1.44</v>
      </c>
      <c r="N195" t="str">
        <f t="shared" si="14"/>
        <v>1.76</v>
      </c>
      <c r="P195" t="str">
        <f t="shared" si="19"/>
        <v>no_pos</v>
      </c>
      <c r="Q195">
        <f t="shared" si="20"/>
        <v>0</v>
      </c>
      <c r="R195">
        <f t="shared" si="21"/>
        <v>0</v>
      </c>
    </row>
    <row r="196" spans="1:18" x14ac:dyDescent="0.3">
      <c r="A196" s="1">
        <v>38</v>
      </c>
      <c r="B196" s="7" t="s">
        <v>508</v>
      </c>
      <c r="C196" t="s">
        <v>331</v>
      </c>
      <c r="D196" t="s">
        <v>509</v>
      </c>
      <c r="E196" t="s">
        <v>510</v>
      </c>
      <c r="F196" t="s">
        <v>511</v>
      </c>
      <c r="G196" t="s">
        <v>512</v>
      </c>
      <c r="H196" t="str">
        <f t="shared" si="15"/>
        <v>N/A</v>
      </c>
      <c r="J196" t="str">
        <f t="shared" si="10"/>
        <v>N/A</v>
      </c>
      <c r="K196">
        <f t="shared" si="11"/>
        <v>0.10529999999999999</v>
      </c>
      <c r="L196">
        <f t="shared" si="12"/>
        <v>0.17460000000000001</v>
      </c>
      <c r="M196">
        <f t="shared" si="13"/>
        <v>-2.7000000000000003E-2</v>
      </c>
      <c r="N196">
        <f t="shared" si="14"/>
        <v>0.22219999999999998</v>
      </c>
      <c r="P196" t="str">
        <f t="shared" si="19"/>
        <v>three_pos</v>
      </c>
      <c r="Q196">
        <f t="shared" si="20"/>
        <v>3</v>
      </c>
      <c r="R196">
        <f t="shared" si="21"/>
        <v>1</v>
      </c>
    </row>
    <row r="197" spans="1:18" x14ac:dyDescent="0.3">
      <c r="A197" s="1">
        <v>39</v>
      </c>
      <c r="B197" t="s">
        <v>513</v>
      </c>
      <c r="C197" t="s">
        <v>514</v>
      </c>
      <c r="D197" t="s">
        <v>515</v>
      </c>
      <c r="E197" t="s">
        <v>516</v>
      </c>
      <c r="F197" t="s">
        <v>517</v>
      </c>
      <c r="G197" t="s">
        <v>517</v>
      </c>
      <c r="H197" t="str">
        <f t="shared" si="15"/>
        <v>N/A</v>
      </c>
      <c r="J197">
        <f t="shared" si="10"/>
        <v>3120000</v>
      </c>
      <c r="K197">
        <f t="shared" si="11"/>
        <v>3170000</v>
      </c>
      <c r="L197">
        <f t="shared" si="12"/>
        <v>3240000</v>
      </c>
      <c r="M197">
        <f t="shared" si="13"/>
        <v>3330000</v>
      </c>
      <c r="N197">
        <f t="shared" si="14"/>
        <v>3330000</v>
      </c>
      <c r="P197" t="str">
        <f t="shared" si="19"/>
        <v>all_pos</v>
      </c>
      <c r="Q197">
        <f t="shared" si="20"/>
        <v>5</v>
      </c>
      <c r="R197">
        <f t="shared" si="21"/>
        <v>0</v>
      </c>
    </row>
    <row r="198" spans="1:18" x14ac:dyDescent="0.3">
      <c r="A198" s="1">
        <v>40</v>
      </c>
      <c r="B198" t="s">
        <v>518</v>
      </c>
      <c r="C198" t="s">
        <v>519</v>
      </c>
      <c r="D198" t="s">
        <v>520</v>
      </c>
      <c r="E198" t="s">
        <v>521</v>
      </c>
      <c r="F198" t="s">
        <v>522</v>
      </c>
      <c r="G198" t="s">
        <v>523</v>
      </c>
      <c r="H198" t="str">
        <f t="shared" si="15"/>
        <v>N/A</v>
      </c>
      <c r="J198" t="str">
        <f t="shared" si="10"/>
        <v>1.13</v>
      </c>
      <c r="K198" t="str">
        <f t="shared" si="11"/>
        <v>1.22</v>
      </c>
      <c r="L198" t="str">
        <f t="shared" si="12"/>
        <v>1.36</v>
      </c>
      <c r="M198" t="str">
        <f t="shared" si="13"/>
        <v>1.30</v>
      </c>
      <c r="N198" t="str">
        <f t="shared" si="14"/>
        <v>1.64</v>
      </c>
      <c r="P198" t="str">
        <f t="shared" si="19"/>
        <v>no_pos</v>
      </c>
      <c r="Q198">
        <f t="shared" si="20"/>
        <v>0</v>
      </c>
      <c r="R198">
        <f t="shared" si="21"/>
        <v>0</v>
      </c>
    </row>
    <row r="199" spans="1:18" x14ac:dyDescent="0.3">
      <c r="A199" s="1">
        <v>41</v>
      </c>
      <c r="B199" t="s">
        <v>524</v>
      </c>
      <c r="C199" t="s">
        <v>331</v>
      </c>
      <c r="D199" t="s">
        <v>525</v>
      </c>
      <c r="E199" t="s">
        <v>526</v>
      </c>
      <c r="F199" t="s">
        <v>527</v>
      </c>
      <c r="G199" t="s">
        <v>528</v>
      </c>
      <c r="H199" t="str">
        <f t="shared" si="15"/>
        <v>N/A</v>
      </c>
      <c r="J199" t="str">
        <f t="shared" si="10"/>
        <v>N/A</v>
      </c>
      <c r="K199">
        <f t="shared" si="11"/>
        <v>7.9600000000000004E-2</v>
      </c>
      <c r="L199">
        <f t="shared" si="12"/>
        <v>0.11480000000000001</v>
      </c>
      <c r="M199">
        <f t="shared" si="13"/>
        <v>-4.41E-2</v>
      </c>
      <c r="N199">
        <f t="shared" si="14"/>
        <v>0.26150000000000001</v>
      </c>
      <c r="P199" t="str">
        <f t="shared" si="19"/>
        <v>three_pos</v>
      </c>
      <c r="Q199">
        <f t="shared" si="20"/>
        <v>3</v>
      </c>
      <c r="R199">
        <f t="shared" si="21"/>
        <v>1</v>
      </c>
    </row>
    <row r="200" spans="1:18" x14ac:dyDescent="0.3">
      <c r="A200" s="1">
        <v>42</v>
      </c>
      <c r="B200" t="s">
        <v>529</v>
      </c>
      <c r="C200" t="s">
        <v>530</v>
      </c>
      <c r="D200" t="s">
        <v>531</v>
      </c>
      <c r="E200" t="s">
        <v>532</v>
      </c>
      <c r="F200" t="s">
        <v>533</v>
      </c>
      <c r="G200" t="s">
        <v>534</v>
      </c>
      <c r="H200" t="str">
        <f t="shared" si="15"/>
        <v>N/A</v>
      </c>
      <c r="J200">
        <f t="shared" si="10"/>
        <v>3130000</v>
      </c>
      <c r="K200">
        <f t="shared" si="11"/>
        <v>3280000</v>
      </c>
      <c r="L200">
        <f t="shared" si="12"/>
        <v>3530000</v>
      </c>
      <c r="M200">
        <f t="shared" si="13"/>
        <v>3690000</v>
      </c>
      <c r="N200">
        <f t="shared" si="14"/>
        <v>3580000</v>
      </c>
      <c r="P200" t="str">
        <f t="shared" si="19"/>
        <v>all_pos</v>
      </c>
      <c r="Q200">
        <f t="shared" si="20"/>
        <v>5</v>
      </c>
      <c r="R200">
        <f t="shared" si="21"/>
        <v>0</v>
      </c>
    </row>
    <row r="201" spans="1:18" x14ac:dyDescent="0.3">
      <c r="A201" s="1">
        <v>43</v>
      </c>
      <c r="B201" s="7" t="s">
        <v>134</v>
      </c>
      <c r="C201" t="s">
        <v>535</v>
      </c>
      <c r="D201" t="s">
        <v>536</v>
      </c>
      <c r="E201" t="s">
        <v>537</v>
      </c>
      <c r="F201" t="s">
        <v>538</v>
      </c>
      <c r="G201" t="s">
        <v>539</v>
      </c>
      <c r="H201" t="str">
        <f t="shared" si="15"/>
        <v>pos_trend</v>
      </c>
      <c r="J201">
        <f t="shared" si="10"/>
        <v>6450000</v>
      </c>
      <c r="K201">
        <f t="shared" si="11"/>
        <v>7080000</v>
      </c>
      <c r="L201">
        <f t="shared" si="12"/>
        <v>9190000</v>
      </c>
      <c r="M201">
        <f t="shared" si="13"/>
        <v>9800000</v>
      </c>
      <c r="N201">
        <f t="shared" si="14"/>
        <v>10860000</v>
      </c>
      <c r="P201" t="str">
        <f t="shared" si="19"/>
        <v>all_pos</v>
      </c>
      <c r="Q201">
        <f t="shared" si="20"/>
        <v>5</v>
      </c>
      <c r="R201">
        <f t="shared" si="21"/>
        <v>0</v>
      </c>
    </row>
    <row r="202" spans="1:18" x14ac:dyDescent="0.3">
      <c r="A202" s="1">
        <v>44</v>
      </c>
      <c r="B202" s="7" t="s">
        <v>540</v>
      </c>
      <c r="C202" t="s">
        <v>331</v>
      </c>
      <c r="D202" t="s">
        <v>541</v>
      </c>
      <c r="E202" t="s">
        <v>542</v>
      </c>
      <c r="F202" t="s">
        <v>543</v>
      </c>
      <c r="G202" t="s">
        <v>544</v>
      </c>
      <c r="H202" t="str">
        <f t="shared" si="15"/>
        <v>N/A</v>
      </c>
      <c r="J202" t="str">
        <f t="shared" si="10"/>
        <v>N/A</v>
      </c>
      <c r="K202">
        <f t="shared" si="11"/>
        <v>9.8299999999999998E-2</v>
      </c>
      <c r="L202">
        <f t="shared" si="12"/>
        <v>0.2979</v>
      </c>
      <c r="M202">
        <f t="shared" si="13"/>
        <v>6.5799999999999997E-2</v>
      </c>
      <c r="N202">
        <f t="shared" si="14"/>
        <v>0.1086</v>
      </c>
      <c r="P202" t="str">
        <f t="shared" si="19"/>
        <v>four_pos</v>
      </c>
      <c r="Q202">
        <f t="shared" si="20"/>
        <v>4</v>
      </c>
      <c r="R202">
        <f t="shared" si="21"/>
        <v>0</v>
      </c>
    </row>
    <row r="203" spans="1:18" x14ac:dyDescent="0.3">
      <c r="A203" s="1">
        <v>45</v>
      </c>
      <c r="B203" s="7" t="s">
        <v>545</v>
      </c>
      <c r="C203" t="s">
        <v>331</v>
      </c>
      <c r="D203" t="s">
        <v>331</v>
      </c>
      <c r="E203" t="s">
        <v>331</v>
      </c>
      <c r="F203" t="s">
        <v>331</v>
      </c>
      <c r="G203" t="s">
        <v>546</v>
      </c>
      <c r="H203" t="str">
        <f t="shared" si="15"/>
        <v>N/A</v>
      </c>
      <c r="J203" t="str">
        <f t="shared" si="10"/>
        <v>N/A</v>
      </c>
      <c r="K203" t="str">
        <f t="shared" si="11"/>
        <v>N/A</v>
      </c>
      <c r="L203" t="str">
        <f t="shared" si="12"/>
        <v>N/A</v>
      </c>
      <c r="M203" t="str">
        <f t="shared" si="13"/>
        <v>N/A</v>
      </c>
      <c r="N203">
        <f t="shared" si="14"/>
        <v>8.7200000000000014E-2</v>
      </c>
      <c r="P203" t="str">
        <f t="shared" si="19"/>
        <v>one_pos</v>
      </c>
      <c r="Q203">
        <f t="shared" si="20"/>
        <v>1</v>
      </c>
      <c r="R203">
        <f t="shared" si="21"/>
        <v>0</v>
      </c>
    </row>
    <row r="204" spans="1:18" x14ac:dyDescent="0.3">
      <c r="H204" t="str">
        <f t="shared" si="15"/>
        <v>N/A</v>
      </c>
      <c r="J204" t="str">
        <f t="shared" si="10"/>
        <v>N/A</v>
      </c>
      <c r="K204" t="str">
        <f t="shared" si="11"/>
        <v>N/A</v>
      </c>
      <c r="L204" t="str">
        <f t="shared" si="12"/>
        <v>N/A</v>
      </c>
      <c r="M204" t="str">
        <f t="shared" si="13"/>
        <v>N/A</v>
      </c>
      <c r="N204" t="str">
        <f t="shared" si="14"/>
        <v>N/A</v>
      </c>
      <c r="P204" t="str">
        <f t="shared" si="19"/>
        <v>no_pos</v>
      </c>
      <c r="Q204">
        <f t="shared" si="20"/>
        <v>0</v>
      </c>
      <c r="R204">
        <f t="shared" si="21"/>
        <v>0</v>
      </c>
    </row>
    <row r="205" spans="1:18" x14ac:dyDescent="0.3">
      <c r="B205" s="1" t="s">
        <v>318</v>
      </c>
      <c r="C205" s="1" t="s">
        <v>319</v>
      </c>
      <c r="D205" s="1" t="s">
        <v>320</v>
      </c>
      <c r="E205" s="1" t="s">
        <v>321</v>
      </c>
      <c r="F205" s="1" t="s">
        <v>322</v>
      </c>
      <c r="G205" s="1" t="s">
        <v>323</v>
      </c>
      <c r="H205" t="str">
        <f t="shared" si="15"/>
        <v>pos_trend</v>
      </c>
      <c r="J205" t="str">
        <f t="shared" si="10"/>
        <v>2012</v>
      </c>
      <c r="K205" t="str">
        <f t="shared" si="11"/>
        <v>2013</v>
      </c>
      <c r="L205" t="str">
        <f t="shared" si="12"/>
        <v>2014</v>
      </c>
      <c r="M205" t="str">
        <f t="shared" si="13"/>
        <v>2015</v>
      </c>
      <c r="N205" t="str">
        <f t="shared" si="14"/>
        <v>2016</v>
      </c>
      <c r="P205" t="str">
        <f t="shared" si="19"/>
        <v>no_pos</v>
      </c>
      <c r="Q205">
        <f t="shared" si="20"/>
        <v>0</v>
      </c>
      <c r="R205">
        <f t="shared" si="21"/>
        <v>0</v>
      </c>
    </row>
    <row r="206" spans="1:18" x14ac:dyDescent="0.3">
      <c r="A206" s="1">
        <v>0</v>
      </c>
      <c r="B206" t="s">
        <v>547</v>
      </c>
      <c r="C206" t="s">
        <v>548</v>
      </c>
      <c r="D206" t="s">
        <v>549</v>
      </c>
      <c r="E206" t="s">
        <v>550</v>
      </c>
      <c r="F206" t="s">
        <v>551</v>
      </c>
      <c r="G206" t="s">
        <v>552</v>
      </c>
      <c r="H206" t="str">
        <f t="shared" si="15"/>
        <v>N/A</v>
      </c>
      <c r="J206">
        <f t="shared" si="10"/>
        <v>9750000</v>
      </c>
      <c r="K206">
        <f t="shared" si="11"/>
        <v>11640000</v>
      </c>
      <c r="L206">
        <f t="shared" si="12"/>
        <v>2290000</v>
      </c>
      <c r="M206">
        <f t="shared" si="13"/>
        <v>2430000</v>
      </c>
      <c r="N206">
        <f t="shared" si="14"/>
        <v>5910000</v>
      </c>
      <c r="P206" t="str">
        <f t="shared" si="19"/>
        <v>all_pos</v>
      </c>
      <c r="Q206">
        <f t="shared" si="20"/>
        <v>5</v>
      </c>
      <c r="R206">
        <f t="shared" si="21"/>
        <v>0</v>
      </c>
    </row>
    <row r="207" spans="1:18" x14ac:dyDescent="0.3">
      <c r="A207" s="1">
        <v>1</v>
      </c>
      <c r="B207" t="s">
        <v>553</v>
      </c>
      <c r="C207" t="s">
        <v>554</v>
      </c>
      <c r="D207" t="s">
        <v>549</v>
      </c>
      <c r="E207" t="s">
        <v>550</v>
      </c>
      <c r="F207" t="s">
        <v>551</v>
      </c>
      <c r="G207" t="s">
        <v>552</v>
      </c>
      <c r="H207" t="str">
        <f t="shared" si="15"/>
        <v>N/A</v>
      </c>
      <c r="J207">
        <f t="shared" si="10"/>
        <v>6650000</v>
      </c>
      <c r="K207">
        <f t="shared" si="11"/>
        <v>11640000</v>
      </c>
      <c r="L207">
        <f t="shared" si="12"/>
        <v>2290000</v>
      </c>
      <c r="M207">
        <f t="shared" si="13"/>
        <v>2430000</v>
      </c>
      <c r="N207">
        <f t="shared" si="14"/>
        <v>5910000</v>
      </c>
      <c r="P207" t="str">
        <f t="shared" si="19"/>
        <v>all_pos</v>
      </c>
      <c r="Q207">
        <f t="shared" si="20"/>
        <v>5</v>
      </c>
      <c r="R207">
        <f t="shared" si="21"/>
        <v>0</v>
      </c>
    </row>
    <row r="208" spans="1:18" x14ac:dyDescent="0.3">
      <c r="A208" s="1">
        <v>2</v>
      </c>
      <c r="B208" t="s">
        <v>555</v>
      </c>
      <c r="C208" t="s">
        <v>556</v>
      </c>
      <c r="D208" t="s">
        <v>331</v>
      </c>
      <c r="E208" t="s">
        <v>331</v>
      </c>
      <c r="F208" t="s">
        <v>331</v>
      </c>
      <c r="G208" t="s">
        <v>331</v>
      </c>
      <c r="H208" t="str">
        <f t="shared" si="15"/>
        <v>N/A</v>
      </c>
      <c r="J208">
        <f t="shared" si="10"/>
        <v>3100000</v>
      </c>
      <c r="K208" t="str">
        <f t="shared" si="11"/>
        <v>N/A</v>
      </c>
      <c r="L208" t="str">
        <f t="shared" si="12"/>
        <v>N/A</v>
      </c>
      <c r="M208" t="str">
        <f t="shared" si="13"/>
        <v>N/A</v>
      </c>
      <c r="N208" t="str">
        <f t="shared" si="14"/>
        <v>N/A</v>
      </c>
      <c r="P208" t="str">
        <f t="shared" si="19"/>
        <v>one_pos</v>
      </c>
      <c r="Q208">
        <f t="shared" si="20"/>
        <v>1</v>
      </c>
      <c r="R208">
        <f t="shared" si="21"/>
        <v>0</v>
      </c>
    </row>
    <row r="209" spans="1:18" x14ac:dyDescent="0.3">
      <c r="A209" s="1">
        <v>3</v>
      </c>
      <c r="B209" t="s">
        <v>557</v>
      </c>
      <c r="C209" t="s">
        <v>331</v>
      </c>
      <c r="D209" t="s">
        <v>558</v>
      </c>
      <c r="E209" t="s">
        <v>559</v>
      </c>
      <c r="F209" t="s">
        <v>560</v>
      </c>
      <c r="G209" t="s">
        <v>561</v>
      </c>
      <c r="H209" t="str">
        <f t="shared" si="15"/>
        <v>N/A</v>
      </c>
      <c r="J209" t="str">
        <f t="shared" ref="J209:J272" si="22">IFERROR(IF(MID(C209,LEN(C209)-1,1)="B",1000000000*(-1)*VALUE(MID(C209,2,LEN(C209)-3)),IF(LEFT(C209,1)="(",IF(MID(C209,LEN(C209)-1,1)="M",1000000*(-1)*VALUE(MID(C209,2,LEN(C209)-3)),-VALUE(MID(C209,2,LEN(C209)-2))),IF(TRIM(C209)="-", "N/A", IF(RIGHT(C209,1)="M",1000000*VALUE(LEFT(C209,LEN(C209)-1)),IF(RIGHT(C209,1)="B",1000000000*VALUE(LEFT(C209,LEN(C209)-1)),IF(RIGHT(C209,1)="%",0.01*VALUE(LEFT(C209,LEN(C209)-1)),C209)))))),"N/A")</f>
        <v>N/A</v>
      </c>
      <c r="K209">
        <f t="shared" ref="K209:K272" si="23">IFERROR(IF(MID(D209,LEN(D209)-1,1)="B",1000000000*(-1)*VALUE(MID(D209,2,LEN(D209)-3)),IF(LEFT(D209,1)="(",IF(MID(D209,LEN(D209)-1,1)="M",1000000*(-1)*VALUE(MID(D209,2,LEN(D209)-3)),-VALUE(MID(D209,2,LEN(D209)-2))),IF(TRIM(D209)="-", "N/A", IF(RIGHT(D209,1)="M",1000000*VALUE(LEFT(D209,LEN(D209)-1)),IF(RIGHT(D209,1)="B",1000000000*VALUE(LEFT(D209,LEN(D209)-1)),IF(RIGHT(D209,1)="%",0.01*VALUE(LEFT(D209,LEN(D209)-1)),D209)))))),"N/A")</f>
        <v>0.19420000000000001</v>
      </c>
      <c r="L209">
        <f t="shared" ref="L209:L272" si="24">IFERROR(IF(MID(E209,LEN(E209)-1,1)="B",1000000000*(-1)*VALUE(MID(E209,2,LEN(E209)-3)),IF(LEFT(E209,1)="(",IF(MID(E209,LEN(E209)-1,1)="M",1000000*(-1)*VALUE(MID(E209,2,LEN(E209)-3)),-VALUE(MID(E209,2,LEN(E209)-2))),IF(TRIM(E209)="-", "N/A", IF(RIGHT(E209,1)="M",1000000*VALUE(LEFT(E209,LEN(E209)-1)),IF(RIGHT(E209,1)="B",1000000000*VALUE(LEFT(E209,LEN(E209)-1)),IF(RIGHT(E209,1)="%",0.01*VALUE(LEFT(E209,LEN(E209)-1)),E209)))))),"N/A")</f>
        <v>-0.80370000000000008</v>
      </c>
      <c r="M209">
        <f t="shared" ref="M209:M272" si="25">IFERROR(IF(MID(F209,LEN(F209)-1,1)="B",1000000000*(-1)*VALUE(MID(F209,2,LEN(F209)-3)),IF(LEFT(F209,1)="(",IF(MID(F209,LEN(F209)-1,1)="M",1000000*(-1)*VALUE(MID(F209,2,LEN(F209)-3)),-VALUE(MID(F209,2,LEN(F209)-2))),IF(TRIM(F209)="-", "N/A", IF(RIGHT(F209,1)="M",1000000*VALUE(LEFT(F209,LEN(F209)-1)),IF(RIGHT(F209,1)="B",1000000000*VALUE(LEFT(F209,LEN(F209)-1)),IF(RIGHT(F209,1)="%",0.01*VALUE(LEFT(F209,LEN(F209)-1)),F209)))))),"N/A")</f>
        <v>6.1399999999999996E-2</v>
      </c>
      <c r="N209">
        <f t="shared" ref="N209:N272" si="26">IFERROR(IF(MID(G209,LEN(G209)-1,1)="B",1000000000*(-1)*VALUE(MID(G209,2,LEN(G209)-3)),IF(LEFT(G209,1)="(",IF(MID(G209,LEN(G209)-1,1)="M",1000000*(-1)*VALUE(MID(G209,2,LEN(G209)-3)),-VALUE(MID(G209,2,LEN(G209)-2))),IF(TRIM(G209)="-", "N/A", IF(RIGHT(G209,1)="M",1000000*VALUE(LEFT(G209,LEN(G209)-1)),IF(RIGHT(G209,1)="B",1000000000*VALUE(LEFT(G209,LEN(G209)-1)),IF(RIGHT(G209,1)="%",0.01*VALUE(LEFT(G209,LEN(G209)-1)),G209)))))),"N/A")</f>
        <v>1.4365000000000001</v>
      </c>
      <c r="P209" t="str">
        <f t="shared" si="19"/>
        <v>three_pos</v>
      </c>
      <c r="Q209">
        <f t="shared" si="20"/>
        <v>3</v>
      </c>
      <c r="R209">
        <f t="shared" si="21"/>
        <v>1</v>
      </c>
    </row>
    <row r="210" spans="1:18" x14ac:dyDescent="0.3">
      <c r="A210" s="1">
        <v>4</v>
      </c>
      <c r="B210" t="s">
        <v>562</v>
      </c>
      <c r="C210" t="s">
        <v>563</v>
      </c>
      <c r="D210" t="s">
        <v>564</v>
      </c>
      <c r="E210" t="s">
        <v>565</v>
      </c>
      <c r="F210" t="s">
        <v>566</v>
      </c>
      <c r="G210" t="s">
        <v>567</v>
      </c>
      <c r="H210" t="str">
        <f t="shared" ref="H210:H273" si="27">IF(AND(K210&gt;J210,L210&gt;K210,M210&gt;L210,N210&gt;M210),"pos_trend",IF(AND(K210&lt;J210,L210&lt;K210,M210&lt;L210,N210&lt;M210),"neg_trend","N/A"))</f>
        <v>N/A</v>
      </c>
      <c r="J210">
        <f t="shared" si="22"/>
        <v>0.14369999999999999</v>
      </c>
      <c r="K210">
        <f t="shared" si="23"/>
        <v>0.17100000000000001</v>
      </c>
      <c r="L210">
        <f t="shared" si="24"/>
        <v>2.8799999999999999E-2</v>
      </c>
      <c r="M210">
        <f t="shared" si="25"/>
        <v>2.98E-2</v>
      </c>
      <c r="N210">
        <f t="shared" si="26"/>
        <v>6.4200000000000007E-2</v>
      </c>
      <c r="P210" t="str">
        <f t="shared" si="19"/>
        <v>all_pos</v>
      </c>
      <c r="Q210">
        <f t="shared" si="20"/>
        <v>5</v>
      </c>
      <c r="R210">
        <f t="shared" si="21"/>
        <v>0</v>
      </c>
    </row>
    <row r="211" spans="1:18" x14ac:dyDescent="0.3">
      <c r="A211" s="1">
        <v>5</v>
      </c>
      <c r="B211" t="s">
        <v>568</v>
      </c>
      <c r="C211" t="s">
        <v>569</v>
      </c>
      <c r="D211" t="s">
        <v>570</v>
      </c>
      <c r="E211" t="s">
        <v>571</v>
      </c>
      <c r="F211" t="s">
        <v>572</v>
      </c>
      <c r="G211" t="s">
        <v>573</v>
      </c>
      <c r="H211" t="str">
        <f t="shared" si="27"/>
        <v>N/A</v>
      </c>
      <c r="J211">
        <f t="shared" si="22"/>
        <v>16440000.000000002</v>
      </c>
      <c r="K211">
        <f t="shared" si="23"/>
        <v>15630000</v>
      </c>
      <c r="L211">
        <f t="shared" si="24"/>
        <v>19480000</v>
      </c>
      <c r="M211">
        <f t="shared" si="25"/>
        <v>19570000</v>
      </c>
      <c r="N211">
        <f t="shared" si="26"/>
        <v>20020000</v>
      </c>
      <c r="P211" t="str">
        <f t="shared" si="19"/>
        <v>all_pos</v>
      </c>
      <c r="Q211">
        <f t="shared" si="20"/>
        <v>5</v>
      </c>
      <c r="R211">
        <f t="shared" si="21"/>
        <v>0</v>
      </c>
    </row>
    <row r="212" spans="1:18" x14ac:dyDescent="0.3">
      <c r="A212" s="1">
        <v>6</v>
      </c>
      <c r="B212" t="s">
        <v>574</v>
      </c>
      <c r="C212" t="s">
        <v>569</v>
      </c>
      <c r="D212" t="s">
        <v>570</v>
      </c>
      <c r="E212" t="s">
        <v>571</v>
      </c>
      <c r="F212" t="s">
        <v>572</v>
      </c>
      <c r="G212" t="s">
        <v>573</v>
      </c>
      <c r="H212" t="str">
        <f t="shared" si="27"/>
        <v>N/A</v>
      </c>
      <c r="J212">
        <f t="shared" si="22"/>
        <v>16440000.000000002</v>
      </c>
      <c r="K212">
        <f t="shared" si="23"/>
        <v>15630000</v>
      </c>
      <c r="L212">
        <f t="shared" si="24"/>
        <v>19480000</v>
      </c>
      <c r="M212">
        <f t="shared" si="25"/>
        <v>19570000</v>
      </c>
      <c r="N212">
        <f t="shared" si="26"/>
        <v>20020000</v>
      </c>
      <c r="P212" t="str">
        <f t="shared" si="19"/>
        <v>all_pos</v>
      </c>
      <c r="Q212">
        <f t="shared" si="20"/>
        <v>5</v>
      </c>
      <c r="R212">
        <f t="shared" si="21"/>
        <v>0</v>
      </c>
    </row>
    <row r="213" spans="1:18" x14ac:dyDescent="0.3">
      <c r="A213" s="1">
        <v>7</v>
      </c>
      <c r="B213" t="s">
        <v>575</v>
      </c>
      <c r="C213" t="s">
        <v>576</v>
      </c>
      <c r="D213" t="s">
        <v>577</v>
      </c>
      <c r="E213" t="s">
        <v>578</v>
      </c>
      <c r="F213" t="s">
        <v>579</v>
      </c>
      <c r="G213" t="s">
        <v>580</v>
      </c>
      <c r="H213" t="str">
        <f t="shared" si="27"/>
        <v>N/A</v>
      </c>
      <c r="J213">
        <f t="shared" si="22"/>
        <v>16610000</v>
      </c>
      <c r="K213">
        <f t="shared" si="23"/>
        <v>15860000</v>
      </c>
      <c r="L213">
        <f t="shared" si="24"/>
        <v>19610000</v>
      </c>
      <c r="M213">
        <f t="shared" si="25"/>
        <v>19670000</v>
      </c>
      <c r="N213">
        <f t="shared" si="26"/>
        <v>20170000</v>
      </c>
      <c r="P213" t="str">
        <f t="shared" si="19"/>
        <v>all_pos</v>
      </c>
      <c r="Q213">
        <f t="shared" si="20"/>
        <v>5</v>
      </c>
      <c r="R213">
        <f t="shared" si="21"/>
        <v>0</v>
      </c>
    </row>
    <row r="214" spans="1:18" x14ac:dyDescent="0.3">
      <c r="A214" s="1">
        <v>8</v>
      </c>
      <c r="B214" t="s">
        <v>581</v>
      </c>
      <c r="C214" t="s">
        <v>582</v>
      </c>
      <c r="D214" t="s">
        <v>583</v>
      </c>
      <c r="E214" t="s">
        <v>584</v>
      </c>
      <c r="F214" t="s">
        <v>585</v>
      </c>
      <c r="G214" t="s">
        <v>586</v>
      </c>
      <c r="H214" t="str">
        <f t="shared" si="27"/>
        <v>N/A</v>
      </c>
      <c r="J214">
        <f t="shared" si="22"/>
        <v>-166732</v>
      </c>
      <c r="K214">
        <f t="shared" si="23"/>
        <v>-227891</v>
      </c>
      <c r="L214">
        <f t="shared" si="24"/>
        <v>-128318</v>
      </c>
      <c r="M214">
        <f t="shared" si="25"/>
        <v>-104760</v>
      </c>
      <c r="N214">
        <f t="shared" si="26"/>
        <v>-152357</v>
      </c>
      <c r="P214" t="str">
        <f t="shared" si="19"/>
        <v>no_pos</v>
      </c>
      <c r="Q214">
        <f t="shared" si="20"/>
        <v>0</v>
      </c>
      <c r="R214">
        <f t="shared" si="21"/>
        <v>5</v>
      </c>
    </row>
    <row r="215" spans="1:18" x14ac:dyDescent="0.3">
      <c r="A215" s="1">
        <v>9</v>
      </c>
      <c r="B215" t="s">
        <v>587</v>
      </c>
      <c r="C215" t="s">
        <v>331</v>
      </c>
      <c r="D215" t="s">
        <v>331</v>
      </c>
      <c r="E215" t="s">
        <v>331</v>
      </c>
      <c r="F215" t="s">
        <v>331</v>
      </c>
      <c r="G215" t="s">
        <v>331</v>
      </c>
      <c r="H215" t="str">
        <f t="shared" si="27"/>
        <v>N/A</v>
      </c>
      <c r="J215" t="str">
        <f t="shared" si="22"/>
        <v>N/A</v>
      </c>
      <c r="K215" t="str">
        <f t="shared" si="23"/>
        <v>N/A</v>
      </c>
      <c r="L215" t="str">
        <f t="shared" si="24"/>
        <v>N/A</v>
      </c>
      <c r="M215" t="str">
        <f t="shared" si="25"/>
        <v>N/A</v>
      </c>
      <c r="N215" t="str">
        <f t="shared" si="26"/>
        <v>N/A</v>
      </c>
      <c r="P215" t="str">
        <f t="shared" si="19"/>
        <v>no_pos</v>
      </c>
      <c r="Q215">
        <f t="shared" si="20"/>
        <v>0</v>
      </c>
      <c r="R215">
        <f t="shared" si="21"/>
        <v>0</v>
      </c>
    </row>
    <row r="216" spans="1:18" x14ac:dyDescent="0.3">
      <c r="A216" s="1">
        <v>10</v>
      </c>
      <c r="B216" t="s">
        <v>588</v>
      </c>
      <c r="C216" t="s">
        <v>331</v>
      </c>
      <c r="D216" t="s">
        <v>589</v>
      </c>
      <c r="E216" t="s">
        <v>590</v>
      </c>
      <c r="F216" t="s">
        <v>591</v>
      </c>
      <c r="G216" t="s">
        <v>592</v>
      </c>
      <c r="H216" t="str">
        <f t="shared" si="27"/>
        <v>N/A</v>
      </c>
      <c r="J216" t="str">
        <f t="shared" si="22"/>
        <v>N/A</v>
      </c>
      <c r="K216">
        <f t="shared" si="23"/>
        <v>-4.9400000000000006E-2</v>
      </c>
      <c r="L216">
        <f t="shared" si="24"/>
        <v>0.2462</v>
      </c>
      <c r="M216">
        <f t="shared" si="25"/>
        <v>4.5000000000000005E-3</v>
      </c>
      <c r="N216">
        <f t="shared" si="26"/>
        <v>2.3300000000000001E-2</v>
      </c>
      <c r="P216" t="str">
        <f t="shared" ref="P216:P279" si="28">IF(COUNTIF(J216:N216,"&gt;0")=0,"no_pos",IF(COUNTIF(J216:N216,"&gt;0")=1,"one_pos",IF(COUNTIF(J216:N216,"&gt;0")=2,"two_pos",IF(COUNTIF(J216:N216,"&gt;0")=3,"three_pos",IF(COUNTIF(J216:N216,"&gt;0")=4,"four_pos",IF(COUNTIF(J216:N216,"&gt;0")=5,"all_pos"))))))</f>
        <v>three_pos</v>
      </c>
      <c r="Q216">
        <f t="shared" ref="Q216:Q279" si="29">COUNTIF(J216:N216,"&gt;0")</f>
        <v>3</v>
      </c>
      <c r="R216">
        <f t="shared" ref="R216:R279" si="30">COUNTIF(J216:N216,"&lt;0")</f>
        <v>1</v>
      </c>
    </row>
    <row r="217" spans="1:18" x14ac:dyDescent="0.3">
      <c r="A217" s="1">
        <v>11</v>
      </c>
      <c r="B217" t="s">
        <v>593</v>
      </c>
      <c r="C217" t="s">
        <v>594</v>
      </c>
      <c r="D217" t="s">
        <v>595</v>
      </c>
      <c r="E217" t="s">
        <v>596</v>
      </c>
      <c r="F217" t="s">
        <v>597</v>
      </c>
      <c r="G217" t="s">
        <v>598</v>
      </c>
      <c r="H217" t="str">
        <f t="shared" si="27"/>
        <v>N/A</v>
      </c>
      <c r="J217" t="str">
        <f t="shared" si="22"/>
        <v>5.13</v>
      </c>
      <c r="K217" t="str">
        <f t="shared" si="23"/>
        <v>5.73</v>
      </c>
      <c r="L217" t="str">
        <f t="shared" si="24"/>
        <v>5.51</v>
      </c>
      <c r="M217" t="str">
        <f t="shared" si="25"/>
        <v>5.61</v>
      </c>
      <c r="N217" t="str">
        <f t="shared" si="26"/>
        <v>6.22</v>
      </c>
      <c r="P217" t="str">
        <f t="shared" si="28"/>
        <v>no_pos</v>
      </c>
      <c r="Q217">
        <f t="shared" si="29"/>
        <v>0</v>
      </c>
      <c r="R217">
        <f t="shared" si="30"/>
        <v>0</v>
      </c>
    </row>
    <row r="218" spans="1:18" x14ac:dyDescent="0.3">
      <c r="A218" s="1">
        <v>12</v>
      </c>
      <c r="B218" t="s">
        <v>599</v>
      </c>
      <c r="C218" t="s">
        <v>600</v>
      </c>
      <c r="D218" t="s">
        <v>601</v>
      </c>
      <c r="E218" t="s">
        <v>602</v>
      </c>
      <c r="F218" t="s">
        <v>603</v>
      </c>
      <c r="G218" t="s">
        <v>604</v>
      </c>
      <c r="H218" t="str">
        <f t="shared" si="27"/>
        <v>N/A</v>
      </c>
      <c r="J218">
        <f t="shared" si="22"/>
        <v>30290000</v>
      </c>
      <c r="K218">
        <f t="shared" si="23"/>
        <v>28220000</v>
      </c>
      <c r="L218">
        <f t="shared" si="24"/>
        <v>33670000</v>
      </c>
      <c r="M218">
        <f t="shared" si="25"/>
        <v>35510000</v>
      </c>
      <c r="N218">
        <f t="shared" si="26"/>
        <v>37240000</v>
      </c>
      <c r="P218" t="str">
        <f t="shared" si="28"/>
        <v>all_pos</v>
      </c>
      <c r="Q218">
        <f t="shared" si="29"/>
        <v>5</v>
      </c>
      <c r="R218">
        <f t="shared" si="30"/>
        <v>0</v>
      </c>
    </row>
    <row r="219" spans="1:18" x14ac:dyDescent="0.3">
      <c r="A219" s="1">
        <v>13</v>
      </c>
      <c r="B219" t="s">
        <v>605</v>
      </c>
      <c r="C219" t="s">
        <v>606</v>
      </c>
      <c r="D219" t="s">
        <v>607</v>
      </c>
      <c r="E219" t="s">
        <v>608</v>
      </c>
      <c r="F219" t="s">
        <v>609</v>
      </c>
      <c r="G219" t="s">
        <v>610</v>
      </c>
      <c r="H219" t="str">
        <f t="shared" si="27"/>
        <v>pos_trend</v>
      </c>
      <c r="J219">
        <f t="shared" si="22"/>
        <v>1400000</v>
      </c>
      <c r="K219">
        <f t="shared" si="23"/>
        <v>26000000</v>
      </c>
      <c r="L219">
        <f t="shared" si="24"/>
        <v>28710000</v>
      </c>
      <c r="M219">
        <f t="shared" si="25"/>
        <v>29800000</v>
      </c>
      <c r="N219">
        <f t="shared" si="26"/>
        <v>33970000</v>
      </c>
      <c r="P219" t="str">
        <f t="shared" si="28"/>
        <v>all_pos</v>
      </c>
      <c r="Q219">
        <f t="shared" si="29"/>
        <v>5</v>
      </c>
      <c r="R219">
        <f t="shared" si="30"/>
        <v>0</v>
      </c>
    </row>
    <row r="220" spans="1:18" x14ac:dyDescent="0.3">
      <c r="A220" s="1">
        <v>14</v>
      </c>
      <c r="B220" t="s">
        <v>611</v>
      </c>
      <c r="C220" t="s">
        <v>612</v>
      </c>
      <c r="D220" t="s">
        <v>613</v>
      </c>
      <c r="E220" t="s">
        <v>614</v>
      </c>
      <c r="F220" t="s">
        <v>615</v>
      </c>
      <c r="G220" t="s">
        <v>616</v>
      </c>
      <c r="H220" t="str">
        <f t="shared" si="27"/>
        <v>N/A</v>
      </c>
      <c r="J220" t="str">
        <f t="shared" si="22"/>
        <v>71285</v>
      </c>
      <c r="K220" t="str">
        <f t="shared" si="23"/>
        <v>186507</v>
      </c>
      <c r="L220" t="str">
        <f t="shared" si="24"/>
        <v>522377</v>
      </c>
      <c r="M220" t="str">
        <f t="shared" si="25"/>
        <v>169540</v>
      </c>
      <c r="N220" t="str">
        <f t="shared" si="26"/>
        <v>187833</v>
      </c>
      <c r="P220" t="str">
        <f t="shared" si="28"/>
        <v>no_pos</v>
      </c>
      <c r="Q220">
        <f t="shared" si="29"/>
        <v>0</v>
      </c>
      <c r="R220">
        <f t="shared" si="30"/>
        <v>0</v>
      </c>
    </row>
    <row r="221" spans="1:18" x14ac:dyDescent="0.3">
      <c r="A221" s="1">
        <v>15</v>
      </c>
      <c r="B221" t="s">
        <v>617</v>
      </c>
      <c r="C221" t="s">
        <v>618</v>
      </c>
      <c r="D221" t="s">
        <v>619</v>
      </c>
      <c r="E221" t="s">
        <v>620</v>
      </c>
      <c r="F221" t="s">
        <v>621</v>
      </c>
      <c r="G221" t="s">
        <v>622</v>
      </c>
      <c r="H221" t="str">
        <f t="shared" si="27"/>
        <v>N/A</v>
      </c>
      <c r="J221">
        <f t="shared" si="22"/>
        <v>28820000</v>
      </c>
      <c r="K221">
        <f t="shared" si="23"/>
        <v>2029999.9999999998</v>
      </c>
      <c r="L221">
        <f t="shared" si="24"/>
        <v>4440000</v>
      </c>
      <c r="M221">
        <f t="shared" si="25"/>
        <v>5540000</v>
      </c>
      <c r="N221">
        <f t="shared" si="26"/>
        <v>3080000</v>
      </c>
      <c r="P221" t="str">
        <f t="shared" si="28"/>
        <v>all_pos</v>
      </c>
      <c r="Q221">
        <f t="shared" si="29"/>
        <v>5</v>
      </c>
      <c r="R221">
        <f t="shared" si="30"/>
        <v>0</v>
      </c>
    </row>
    <row r="222" spans="1:18" x14ac:dyDescent="0.3">
      <c r="A222" s="1">
        <v>16</v>
      </c>
      <c r="B222" t="s">
        <v>623</v>
      </c>
      <c r="C222" t="s">
        <v>331</v>
      </c>
      <c r="D222" t="s">
        <v>331</v>
      </c>
      <c r="E222" t="s">
        <v>331</v>
      </c>
      <c r="F222" t="s">
        <v>331</v>
      </c>
      <c r="G222" t="s">
        <v>331</v>
      </c>
      <c r="H222" t="str">
        <f t="shared" si="27"/>
        <v>N/A</v>
      </c>
      <c r="J222" t="str">
        <f t="shared" si="22"/>
        <v>N/A</v>
      </c>
      <c r="K222" t="str">
        <f t="shared" si="23"/>
        <v>N/A</v>
      </c>
      <c r="L222" t="str">
        <f t="shared" si="24"/>
        <v>N/A</v>
      </c>
      <c r="M222" t="str">
        <f t="shared" si="25"/>
        <v>N/A</v>
      </c>
      <c r="N222" t="str">
        <f t="shared" si="26"/>
        <v>N/A</v>
      </c>
      <c r="P222" t="str">
        <f t="shared" si="28"/>
        <v>no_pos</v>
      </c>
      <c r="Q222">
        <f t="shared" si="29"/>
        <v>0</v>
      </c>
      <c r="R222">
        <f t="shared" si="30"/>
        <v>0</v>
      </c>
    </row>
    <row r="223" spans="1:18" x14ac:dyDescent="0.3">
      <c r="A223" s="1">
        <v>17</v>
      </c>
      <c r="B223" t="s">
        <v>624</v>
      </c>
      <c r="C223" t="s">
        <v>625</v>
      </c>
      <c r="D223" t="s">
        <v>359</v>
      </c>
      <c r="E223" t="s">
        <v>626</v>
      </c>
      <c r="F223" t="s">
        <v>627</v>
      </c>
      <c r="G223" t="s">
        <v>550</v>
      </c>
      <c r="H223" t="str">
        <f t="shared" si="27"/>
        <v>N/A</v>
      </c>
      <c r="J223">
        <f t="shared" si="22"/>
        <v>1930000</v>
      </c>
      <c r="K223">
        <f t="shared" si="23"/>
        <v>1490000</v>
      </c>
      <c r="L223">
        <f t="shared" si="24"/>
        <v>2080000</v>
      </c>
      <c r="M223">
        <f t="shared" si="25"/>
        <v>2130000</v>
      </c>
      <c r="N223">
        <f t="shared" si="26"/>
        <v>2290000</v>
      </c>
      <c r="P223" t="str">
        <f t="shared" si="28"/>
        <v>all_pos</v>
      </c>
      <c r="Q223">
        <f t="shared" si="29"/>
        <v>5</v>
      </c>
      <c r="R223">
        <f t="shared" si="30"/>
        <v>0</v>
      </c>
    </row>
    <row r="224" spans="1:18" x14ac:dyDescent="0.3">
      <c r="A224" s="1">
        <v>18</v>
      </c>
      <c r="B224" t="s">
        <v>628</v>
      </c>
      <c r="C224" t="s">
        <v>625</v>
      </c>
      <c r="D224" t="s">
        <v>359</v>
      </c>
      <c r="E224" t="s">
        <v>626</v>
      </c>
      <c r="F224" t="s">
        <v>627</v>
      </c>
      <c r="G224" t="s">
        <v>550</v>
      </c>
      <c r="H224" t="str">
        <f t="shared" si="27"/>
        <v>N/A</v>
      </c>
      <c r="J224">
        <f t="shared" si="22"/>
        <v>1930000</v>
      </c>
      <c r="K224">
        <f t="shared" si="23"/>
        <v>1490000</v>
      </c>
      <c r="L224">
        <f t="shared" si="24"/>
        <v>2080000</v>
      </c>
      <c r="M224">
        <f t="shared" si="25"/>
        <v>2130000</v>
      </c>
      <c r="N224">
        <f t="shared" si="26"/>
        <v>2290000</v>
      </c>
      <c r="P224" t="str">
        <f t="shared" si="28"/>
        <v>all_pos</v>
      </c>
      <c r="Q224">
        <f t="shared" si="29"/>
        <v>5</v>
      </c>
      <c r="R224">
        <f t="shared" si="30"/>
        <v>0</v>
      </c>
    </row>
    <row r="225" spans="1:18" x14ac:dyDescent="0.3">
      <c r="A225" s="1">
        <v>19</v>
      </c>
      <c r="B225" t="s">
        <v>629</v>
      </c>
      <c r="C225" t="s">
        <v>630</v>
      </c>
      <c r="D225" t="s">
        <v>631</v>
      </c>
      <c r="E225" t="s">
        <v>632</v>
      </c>
      <c r="F225" t="s">
        <v>633</v>
      </c>
      <c r="G225" t="s">
        <v>634</v>
      </c>
      <c r="H225" t="str">
        <f t="shared" si="27"/>
        <v>N/A</v>
      </c>
      <c r="J225">
        <f t="shared" si="22"/>
        <v>58410000</v>
      </c>
      <c r="K225">
        <f t="shared" si="23"/>
        <v>56990000</v>
      </c>
      <c r="L225">
        <f t="shared" si="24"/>
        <v>57510000</v>
      </c>
      <c r="M225">
        <f t="shared" si="25"/>
        <v>59630000</v>
      </c>
      <c r="N225">
        <f t="shared" si="26"/>
        <v>65459999.999999993</v>
      </c>
      <c r="P225" t="str">
        <f t="shared" si="28"/>
        <v>all_pos</v>
      </c>
      <c r="Q225">
        <f t="shared" si="29"/>
        <v>5</v>
      </c>
      <c r="R225">
        <f t="shared" si="30"/>
        <v>0</v>
      </c>
    </row>
    <row r="226" spans="1:18" x14ac:dyDescent="0.3">
      <c r="H226" t="str">
        <f t="shared" si="27"/>
        <v>N/A</v>
      </c>
      <c r="J226" t="str">
        <f t="shared" si="22"/>
        <v>N/A</v>
      </c>
      <c r="K226" t="str">
        <f t="shared" si="23"/>
        <v>N/A</v>
      </c>
      <c r="L226" t="str">
        <f t="shared" si="24"/>
        <v>N/A</v>
      </c>
      <c r="M226" t="str">
        <f t="shared" si="25"/>
        <v>N/A</v>
      </c>
      <c r="N226" t="str">
        <f t="shared" si="26"/>
        <v>N/A</v>
      </c>
      <c r="P226" t="str">
        <f t="shared" si="28"/>
        <v>no_pos</v>
      </c>
      <c r="Q226">
        <f t="shared" si="29"/>
        <v>0</v>
      </c>
      <c r="R226">
        <f t="shared" si="30"/>
        <v>0</v>
      </c>
    </row>
    <row r="227" spans="1:18" x14ac:dyDescent="0.3">
      <c r="B227" s="1" t="s">
        <v>383</v>
      </c>
      <c r="C227" s="1" t="s">
        <v>319</v>
      </c>
      <c r="D227" s="1" t="s">
        <v>320</v>
      </c>
      <c r="E227" s="1" t="s">
        <v>321</v>
      </c>
      <c r="F227" s="1" t="s">
        <v>322</v>
      </c>
      <c r="G227" s="1" t="s">
        <v>323</v>
      </c>
      <c r="H227" t="str">
        <f t="shared" si="27"/>
        <v>pos_trend</v>
      </c>
      <c r="J227" t="str">
        <f t="shared" si="22"/>
        <v>2012</v>
      </c>
      <c r="K227" t="str">
        <f t="shared" si="23"/>
        <v>2013</v>
      </c>
      <c r="L227" t="str">
        <f t="shared" si="24"/>
        <v>2014</v>
      </c>
      <c r="M227" t="str">
        <f t="shared" si="25"/>
        <v>2015</v>
      </c>
      <c r="N227" t="str">
        <f t="shared" si="26"/>
        <v>2016</v>
      </c>
      <c r="P227" t="str">
        <f t="shared" si="28"/>
        <v>no_pos</v>
      </c>
      <c r="Q227">
        <f t="shared" si="29"/>
        <v>0</v>
      </c>
      <c r="R227">
        <f t="shared" si="30"/>
        <v>0</v>
      </c>
    </row>
    <row r="228" spans="1:18" x14ac:dyDescent="0.3">
      <c r="A228" s="1">
        <v>0</v>
      </c>
      <c r="B228" t="s">
        <v>635</v>
      </c>
      <c r="C228" t="s">
        <v>636</v>
      </c>
      <c r="D228" t="s">
        <v>272</v>
      </c>
      <c r="E228" t="s">
        <v>637</v>
      </c>
      <c r="F228" t="s">
        <v>638</v>
      </c>
      <c r="G228" t="s">
        <v>639</v>
      </c>
      <c r="H228" t="str">
        <f t="shared" si="27"/>
        <v>pos_trend</v>
      </c>
      <c r="J228">
        <f t="shared" si="22"/>
        <v>2350000</v>
      </c>
      <c r="K228">
        <f t="shared" si="23"/>
        <v>5940000</v>
      </c>
      <c r="L228">
        <f t="shared" si="24"/>
        <v>6930000</v>
      </c>
      <c r="M228">
        <f t="shared" si="25"/>
        <v>7400000</v>
      </c>
      <c r="N228">
        <f t="shared" si="26"/>
        <v>7970000</v>
      </c>
      <c r="P228" t="str">
        <f t="shared" si="28"/>
        <v>all_pos</v>
      </c>
      <c r="Q228">
        <f t="shared" si="29"/>
        <v>5</v>
      </c>
      <c r="R228">
        <f t="shared" si="30"/>
        <v>0</v>
      </c>
    </row>
    <row r="229" spans="1:18" x14ac:dyDescent="0.3">
      <c r="A229" s="1">
        <v>1</v>
      </c>
      <c r="B229" t="s">
        <v>640</v>
      </c>
      <c r="C229" t="s">
        <v>641</v>
      </c>
      <c r="D229" t="s">
        <v>642</v>
      </c>
      <c r="E229" t="s">
        <v>570</v>
      </c>
      <c r="F229" t="s">
        <v>643</v>
      </c>
      <c r="G229" t="s">
        <v>644</v>
      </c>
      <c r="H229" t="str">
        <f t="shared" si="27"/>
        <v>pos_trend</v>
      </c>
      <c r="J229">
        <f t="shared" si="22"/>
        <v>10870000</v>
      </c>
      <c r="K229">
        <f t="shared" si="23"/>
        <v>15360000</v>
      </c>
      <c r="L229">
        <f t="shared" si="24"/>
        <v>15630000</v>
      </c>
      <c r="M229">
        <f t="shared" si="25"/>
        <v>16090000</v>
      </c>
      <c r="N229">
        <f t="shared" si="26"/>
        <v>19510000</v>
      </c>
      <c r="P229" t="str">
        <f t="shared" si="28"/>
        <v>all_pos</v>
      </c>
      <c r="Q229">
        <f t="shared" si="29"/>
        <v>5</v>
      </c>
      <c r="R229">
        <f t="shared" si="30"/>
        <v>0</v>
      </c>
    </row>
    <row r="230" spans="1:18" x14ac:dyDescent="0.3">
      <c r="A230" s="1">
        <v>2</v>
      </c>
      <c r="B230" t="s">
        <v>645</v>
      </c>
      <c r="C230" t="s">
        <v>550</v>
      </c>
      <c r="D230" t="s">
        <v>485</v>
      </c>
      <c r="E230" t="s">
        <v>646</v>
      </c>
      <c r="F230" t="s">
        <v>647</v>
      </c>
      <c r="G230" t="s">
        <v>648</v>
      </c>
      <c r="H230" t="str">
        <f t="shared" si="27"/>
        <v>N/A</v>
      </c>
      <c r="J230">
        <f t="shared" si="22"/>
        <v>2290000</v>
      </c>
      <c r="K230">
        <f t="shared" si="23"/>
        <v>5850000</v>
      </c>
      <c r="L230">
        <f t="shared" si="24"/>
        <v>5130000</v>
      </c>
      <c r="M230">
        <f t="shared" si="25"/>
        <v>5420000</v>
      </c>
      <c r="N230">
        <f t="shared" si="26"/>
        <v>5670000</v>
      </c>
      <c r="P230" t="str">
        <f t="shared" si="28"/>
        <v>all_pos</v>
      </c>
      <c r="Q230">
        <f t="shared" si="29"/>
        <v>5</v>
      </c>
      <c r="R230">
        <f t="shared" si="30"/>
        <v>0</v>
      </c>
    </row>
    <row r="231" spans="1:18" x14ac:dyDescent="0.3">
      <c r="A231" s="1">
        <v>3</v>
      </c>
      <c r="B231" t="s">
        <v>649</v>
      </c>
      <c r="C231" t="s">
        <v>650</v>
      </c>
      <c r="D231" t="s">
        <v>651</v>
      </c>
      <c r="E231" t="s">
        <v>652</v>
      </c>
      <c r="F231" t="s">
        <v>653</v>
      </c>
      <c r="G231" t="s">
        <v>654</v>
      </c>
      <c r="H231" t="str">
        <f t="shared" si="27"/>
        <v>N/A</v>
      </c>
      <c r="J231" t="str">
        <f t="shared" si="22"/>
        <v>291310</v>
      </c>
      <c r="K231" t="str">
        <f t="shared" si="23"/>
        <v>596785</v>
      </c>
      <c r="L231" t="str">
        <f t="shared" si="24"/>
        <v>435876</v>
      </c>
      <c r="M231" t="str">
        <f t="shared" si="25"/>
        <v>417209</v>
      </c>
      <c r="N231" t="str">
        <f t="shared" si="26"/>
        <v>412598</v>
      </c>
      <c r="P231" t="str">
        <f t="shared" si="28"/>
        <v>no_pos</v>
      </c>
      <c r="Q231">
        <f t="shared" si="29"/>
        <v>0</v>
      </c>
      <c r="R231">
        <f t="shared" si="30"/>
        <v>0</v>
      </c>
    </row>
    <row r="232" spans="1:18" x14ac:dyDescent="0.3">
      <c r="A232" s="1">
        <v>4</v>
      </c>
      <c r="B232" t="s">
        <v>655</v>
      </c>
      <c r="C232" t="s">
        <v>331</v>
      </c>
      <c r="D232" t="s">
        <v>331</v>
      </c>
      <c r="E232" t="s">
        <v>331</v>
      </c>
      <c r="F232" t="s">
        <v>331</v>
      </c>
      <c r="G232" t="s">
        <v>331</v>
      </c>
      <c r="H232" t="str">
        <f t="shared" si="27"/>
        <v>N/A</v>
      </c>
      <c r="J232" t="str">
        <f t="shared" si="22"/>
        <v>N/A</v>
      </c>
      <c r="K232" t="str">
        <f t="shared" si="23"/>
        <v>N/A</v>
      </c>
      <c r="L232" t="str">
        <f t="shared" si="24"/>
        <v>N/A</v>
      </c>
      <c r="M232" t="str">
        <f t="shared" si="25"/>
        <v>N/A</v>
      </c>
      <c r="N232" t="str">
        <f t="shared" si="26"/>
        <v>N/A</v>
      </c>
      <c r="P232" t="str">
        <f t="shared" si="28"/>
        <v>no_pos</v>
      </c>
      <c r="Q232">
        <f t="shared" si="29"/>
        <v>0</v>
      </c>
      <c r="R232">
        <f t="shared" si="30"/>
        <v>0</v>
      </c>
    </row>
    <row r="233" spans="1:18" x14ac:dyDescent="0.3">
      <c r="A233" s="1">
        <v>5</v>
      </c>
      <c r="B233" t="s">
        <v>656</v>
      </c>
      <c r="C233" t="s">
        <v>331</v>
      </c>
      <c r="D233" t="s">
        <v>331</v>
      </c>
      <c r="E233" t="s">
        <v>331</v>
      </c>
      <c r="F233" t="s">
        <v>331</v>
      </c>
      <c r="G233" t="s">
        <v>331</v>
      </c>
      <c r="H233" t="str">
        <f t="shared" si="27"/>
        <v>N/A</v>
      </c>
      <c r="J233" t="str">
        <f t="shared" si="22"/>
        <v>N/A</v>
      </c>
      <c r="K233" t="str">
        <f t="shared" si="23"/>
        <v>N/A</v>
      </c>
      <c r="L233" t="str">
        <f t="shared" si="24"/>
        <v>N/A</v>
      </c>
      <c r="M233" t="str">
        <f t="shared" si="25"/>
        <v>N/A</v>
      </c>
      <c r="N233" t="str">
        <f t="shared" si="26"/>
        <v>N/A</v>
      </c>
      <c r="P233" t="str">
        <f t="shared" si="28"/>
        <v>no_pos</v>
      </c>
      <c r="Q233">
        <f t="shared" si="29"/>
        <v>0</v>
      </c>
      <c r="R233">
        <f t="shared" si="30"/>
        <v>0</v>
      </c>
    </row>
    <row r="234" spans="1:18" x14ac:dyDescent="0.3">
      <c r="A234" s="1">
        <v>6</v>
      </c>
      <c r="B234" t="s">
        <v>657</v>
      </c>
      <c r="C234" t="s">
        <v>658</v>
      </c>
      <c r="D234" t="s">
        <v>659</v>
      </c>
      <c r="E234" t="s">
        <v>660</v>
      </c>
      <c r="F234" t="s">
        <v>661</v>
      </c>
      <c r="G234" t="s">
        <v>662</v>
      </c>
      <c r="H234" t="str">
        <f t="shared" si="27"/>
        <v>N/A</v>
      </c>
      <c r="J234">
        <f t="shared" si="22"/>
        <v>8520000</v>
      </c>
      <c r="K234">
        <f t="shared" si="23"/>
        <v>9420000</v>
      </c>
      <c r="L234">
        <f t="shared" si="24"/>
        <v>8700000</v>
      </c>
      <c r="M234">
        <f t="shared" si="25"/>
        <v>8690000</v>
      </c>
      <c r="N234">
        <f t="shared" si="26"/>
        <v>11540000</v>
      </c>
      <c r="P234" t="str">
        <f t="shared" si="28"/>
        <v>all_pos</v>
      </c>
      <c r="Q234">
        <f t="shared" si="29"/>
        <v>5</v>
      </c>
      <c r="R234">
        <f t="shared" si="30"/>
        <v>0</v>
      </c>
    </row>
    <row r="235" spans="1:18" x14ac:dyDescent="0.3">
      <c r="A235" s="1">
        <v>7</v>
      </c>
      <c r="B235" t="s">
        <v>663</v>
      </c>
      <c r="C235" t="s">
        <v>331</v>
      </c>
      <c r="D235" t="s">
        <v>331</v>
      </c>
      <c r="E235" t="s">
        <v>331</v>
      </c>
      <c r="F235" t="s">
        <v>331</v>
      </c>
      <c r="G235" t="s">
        <v>331</v>
      </c>
      <c r="H235" t="str">
        <f t="shared" si="27"/>
        <v>N/A</v>
      </c>
      <c r="J235" t="str">
        <f t="shared" si="22"/>
        <v>N/A</v>
      </c>
      <c r="K235" t="str">
        <f t="shared" si="23"/>
        <v>N/A</v>
      </c>
      <c r="L235" t="str">
        <f t="shared" si="24"/>
        <v>N/A</v>
      </c>
      <c r="M235" t="str">
        <f t="shared" si="25"/>
        <v>N/A</v>
      </c>
      <c r="N235" t="str">
        <f t="shared" si="26"/>
        <v>N/A</v>
      </c>
      <c r="P235" t="str">
        <f t="shared" si="28"/>
        <v>no_pos</v>
      </c>
      <c r="Q235">
        <f t="shared" si="29"/>
        <v>0</v>
      </c>
      <c r="R235">
        <f t="shared" si="30"/>
        <v>0</v>
      </c>
    </row>
    <row r="236" spans="1:18" x14ac:dyDescent="0.3">
      <c r="A236" s="1">
        <v>8</v>
      </c>
      <c r="B236" t="s">
        <v>664</v>
      </c>
      <c r="C236" t="s">
        <v>331</v>
      </c>
      <c r="D236" t="s">
        <v>331</v>
      </c>
      <c r="E236" t="s">
        <v>331</v>
      </c>
      <c r="F236" t="s">
        <v>331</v>
      </c>
      <c r="G236" t="s">
        <v>331</v>
      </c>
      <c r="H236" t="str">
        <f t="shared" si="27"/>
        <v>N/A</v>
      </c>
      <c r="J236" t="str">
        <f t="shared" si="22"/>
        <v>N/A</v>
      </c>
      <c r="K236" t="str">
        <f t="shared" si="23"/>
        <v>N/A</v>
      </c>
      <c r="L236" t="str">
        <f t="shared" si="24"/>
        <v>N/A</v>
      </c>
      <c r="M236" t="str">
        <f t="shared" si="25"/>
        <v>N/A</v>
      </c>
      <c r="N236" t="str">
        <f t="shared" si="26"/>
        <v>N/A</v>
      </c>
      <c r="P236" t="str">
        <f t="shared" si="28"/>
        <v>no_pos</v>
      </c>
      <c r="Q236">
        <f t="shared" si="29"/>
        <v>0</v>
      </c>
      <c r="R236">
        <f t="shared" si="30"/>
        <v>0</v>
      </c>
    </row>
    <row r="237" spans="1:18" x14ac:dyDescent="0.3">
      <c r="A237" s="1">
        <v>9</v>
      </c>
      <c r="B237" t="s">
        <v>665</v>
      </c>
      <c r="C237" t="s">
        <v>351</v>
      </c>
      <c r="D237" t="s">
        <v>331</v>
      </c>
      <c r="E237" t="s">
        <v>331</v>
      </c>
      <c r="F237" t="s">
        <v>331</v>
      </c>
      <c r="G237" t="s">
        <v>331</v>
      </c>
      <c r="H237" t="str">
        <f t="shared" si="27"/>
        <v>N/A</v>
      </c>
      <c r="J237">
        <f t="shared" si="22"/>
        <v>1700000</v>
      </c>
      <c r="K237" t="str">
        <f t="shared" si="23"/>
        <v>N/A</v>
      </c>
      <c r="L237" t="str">
        <f t="shared" si="24"/>
        <v>N/A</v>
      </c>
      <c r="M237" t="str">
        <f t="shared" si="25"/>
        <v>N/A</v>
      </c>
      <c r="N237" t="str">
        <f t="shared" si="26"/>
        <v>N/A</v>
      </c>
      <c r="P237" t="str">
        <f t="shared" si="28"/>
        <v>one_pos</v>
      </c>
      <c r="Q237">
        <f t="shared" si="29"/>
        <v>1</v>
      </c>
      <c r="R237">
        <f t="shared" si="30"/>
        <v>0</v>
      </c>
    </row>
    <row r="238" spans="1:18" x14ac:dyDescent="0.3">
      <c r="A238" s="1">
        <v>10</v>
      </c>
      <c r="B238" t="s">
        <v>666</v>
      </c>
      <c r="C238" t="s">
        <v>667</v>
      </c>
      <c r="D238" t="s">
        <v>668</v>
      </c>
      <c r="E238" t="s">
        <v>669</v>
      </c>
      <c r="F238" t="s">
        <v>670</v>
      </c>
      <c r="G238" t="s">
        <v>671</v>
      </c>
      <c r="H238" t="str">
        <f t="shared" si="27"/>
        <v>N/A</v>
      </c>
      <c r="J238">
        <f t="shared" si="22"/>
        <v>4240000</v>
      </c>
      <c r="K238">
        <f t="shared" si="23"/>
        <v>4070000.0000000005</v>
      </c>
      <c r="L238">
        <f t="shared" si="24"/>
        <v>13930000</v>
      </c>
      <c r="M238">
        <f t="shared" si="25"/>
        <v>13360000</v>
      </c>
      <c r="N238">
        <f t="shared" si="26"/>
        <v>17940000</v>
      </c>
      <c r="P238" t="str">
        <f t="shared" si="28"/>
        <v>all_pos</v>
      </c>
      <c r="Q238">
        <f t="shared" si="29"/>
        <v>5</v>
      </c>
      <c r="R238">
        <f t="shared" si="30"/>
        <v>0</v>
      </c>
    </row>
    <row r="239" spans="1:18" x14ac:dyDescent="0.3">
      <c r="A239" s="1">
        <v>11</v>
      </c>
      <c r="B239" t="s">
        <v>672</v>
      </c>
      <c r="C239" t="s">
        <v>331</v>
      </c>
      <c r="D239" t="s">
        <v>331</v>
      </c>
      <c r="E239" t="s">
        <v>673</v>
      </c>
      <c r="F239" t="s">
        <v>674</v>
      </c>
      <c r="G239" t="s">
        <v>675</v>
      </c>
      <c r="H239" t="str">
        <f t="shared" si="27"/>
        <v>N/A</v>
      </c>
      <c r="J239" t="str">
        <f t="shared" si="22"/>
        <v>N/A</v>
      </c>
      <c r="K239" t="str">
        <f t="shared" si="23"/>
        <v>N/A</v>
      </c>
      <c r="L239">
        <f t="shared" si="24"/>
        <v>1380000</v>
      </c>
      <c r="M239">
        <f t="shared" si="25"/>
        <v>1410000</v>
      </c>
      <c r="N239">
        <f t="shared" si="26"/>
        <v>3950000</v>
      </c>
      <c r="P239" t="str">
        <f t="shared" si="28"/>
        <v>three_pos</v>
      </c>
      <c r="Q239">
        <f t="shared" si="29"/>
        <v>3</v>
      </c>
      <c r="R239">
        <f t="shared" si="30"/>
        <v>0</v>
      </c>
    </row>
    <row r="240" spans="1:18" x14ac:dyDescent="0.3">
      <c r="A240" s="1">
        <v>12</v>
      </c>
      <c r="B240" t="s">
        <v>676</v>
      </c>
      <c r="C240" t="s">
        <v>331</v>
      </c>
      <c r="D240" t="s">
        <v>331</v>
      </c>
      <c r="E240" t="s">
        <v>677</v>
      </c>
      <c r="F240" t="s">
        <v>678</v>
      </c>
      <c r="G240" t="s">
        <v>679</v>
      </c>
      <c r="H240" t="str">
        <f t="shared" si="27"/>
        <v>N/A</v>
      </c>
      <c r="J240" t="str">
        <f t="shared" si="22"/>
        <v>N/A</v>
      </c>
      <c r="K240" t="str">
        <f t="shared" si="23"/>
        <v>N/A</v>
      </c>
      <c r="L240">
        <f t="shared" si="24"/>
        <v>12550000</v>
      </c>
      <c r="M240">
        <f t="shared" si="25"/>
        <v>11950000</v>
      </c>
      <c r="N240">
        <f t="shared" si="26"/>
        <v>13990000</v>
      </c>
      <c r="P240" t="str">
        <f t="shared" si="28"/>
        <v>three_pos</v>
      </c>
      <c r="Q240">
        <f t="shared" si="29"/>
        <v>3</v>
      </c>
      <c r="R240">
        <f t="shared" si="30"/>
        <v>0</v>
      </c>
    </row>
    <row r="241" spans="1:18" x14ac:dyDescent="0.3">
      <c r="A241" s="1">
        <v>13</v>
      </c>
      <c r="B241" t="s">
        <v>680</v>
      </c>
      <c r="C241" t="s">
        <v>681</v>
      </c>
      <c r="D241" t="s">
        <v>682</v>
      </c>
      <c r="E241" t="s">
        <v>683</v>
      </c>
      <c r="F241" t="s">
        <v>684</v>
      </c>
      <c r="G241" t="s">
        <v>685</v>
      </c>
      <c r="H241" t="str">
        <f t="shared" si="27"/>
        <v>N/A</v>
      </c>
      <c r="J241" t="str">
        <f t="shared" si="22"/>
        <v>155134</v>
      </c>
      <c r="K241" t="str">
        <f t="shared" si="23"/>
        <v>139506</v>
      </c>
      <c r="L241" t="str">
        <f t="shared" si="24"/>
        <v>123879</v>
      </c>
      <c r="M241" t="str">
        <f t="shared" si="25"/>
        <v>148493</v>
      </c>
      <c r="N241" t="str">
        <f t="shared" si="26"/>
        <v>24936</v>
      </c>
      <c r="P241" t="str">
        <f t="shared" si="28"/>
        <v>no_pos</v>
      </c>
      <c r="Q241">
        <f t="shared" si="29"/>
        <v>0</v>
      </c>
      <c r="R241">
        <f t="shared" si="30"/>
        <v>0</v>
      </c>
    </row>
    <row r="242" spans="1:18" x14ac:dyDescent="0.3">
      <c r="A242" s="1">
        <v>14</v>
      </c>
      <c r="B242" t="s">
        <v>686</v>
      </c>
      <c r="C242" t="s">
        <v>681</v>
      </c>
      <c r="D242" t="s">
        <v>682</v>
      </c>
      <c r="E242" t="s">
        <v>683</v>
      </c>
      <c r="F242" t="s">
        <v>684</v>
      </c>
      <c r="G242" t="s">
        <v>685</v>
      </c>
      <c r="H242" t="str">
        <f t="shared" si="27"/>
        <v>N/A</v>
      </c>
      <c r="J242" t="str">
        <f t="shared" si="22"/>
        <v>155134</v>
      </c>
      <c r="K242" t="str">
        <f t="shared" si="23"/>
        <v>139506</v>
      </c>
      <c r="L242" t="str">
        <f t="shared" si="24"/>
        <v>123879</v>
      </c>
      <c r="M242" t="str">
        <f t="shared" si="25"/>
        <v>148493</v>
      </c>
      <c r="N242" t="str">
        <f t="shared" si="26"/>
        <v>24936</v>
      </c>
      <c r="P242" t="str">
        <f t="shared" si="28"/>
        <v>no_pos</v>
      </c>
      <c r="Q242">
        <f t="shared" si="29"/>
        <v>0</v>
      </c>
      <c r="R242">
        <f t="shared" si="30"/>
        <v>0</v>
      </c>
    </row>
    <row r="243" spans="1:18" x14ac:dyDescent="0.3">
      <c r="A243" s="1">
        <v>15</v>
      </c>
      <c r="B243" t="s">
        <v>687</v>
      </c>
      <c r="C243" t="s">
        <v>688</v>
      </c>
      <c r="D243" t="s">
        <v>689</v>
      </c>
      <c r="E243" t="s">
        <v>690</v>
      </c>
      <c r="F243" t="s">
        <v>691</v>
      </c>
      <c r="G243" t="s">
        <v>692</v>
      </c>
      <c r="H243" t="str">
        <f t="shared" si="27"/>
        <v>pos_trend</v>
      </c>
      <c r="J243">
        <f t="shared" si="22"/>
        <v>67830000</v>
      </c>
      <c r="K243">
        <f t="shared" si="23"/>
        <v>68080000</v>
      </c>
      <c r="L243">
        <f t="shared" si="24"/>
        <v>79310000</v>
      </c>
      <c r="M243">
        <f t="shared" si="25"/>
        <v>81420000</v>
      </c>
      <c r="N243">
        <f t="shared" si="26"/>
        <v>92070000</v>
      </c>
      <c r="P243" t="str">
        <f t="shared" si="28"/>
        <v>all_pos</v>
      </c>
      <c r="Q243">
        <f t="shared" si="29"/>
        <v>5</v>
      </c>
      <c r="R243">
        <f t="shared" si="30"/>
        <v>0</v>
      </c>
    </row>
    <row r="244" spans="1:18" x14ac:dyDescent="0.3">
      <c r="A244" s="1">
        <v>16</v>
      </c>
      <c r="B244" t="s">
        <v>693</v>
      </c>
      <c r="C244" t="s">
        <v>331</v>
      </c>
      <c r="D244" t="s">
        <v>694</v>
      </c>
      <c r="E244" t="s">
        <v>695</v>
      </c>
      <c r="F244" t="s">
        <v>696</v>
      </c>
      <c r="G244" t="s">
        <v>697</v>
      </c>
      <c r="H244" t="str">
        <f t="shared" si="27"/>
        <v>N/A</v>
      </c>
      <c r="J244" t="str">
        <f t="shared" si="22"/>
        <v>N/A</v>
      </c>
      <c r="K244">
        <f t="shared" si="23"/>
        <v>3.7000000000000002E-3</v>
      </c>
      <c r="L244">
        <f t="shared" si="24"/>
        <v>0.16489999999999999</v>
      </c>
      <c r="M244">
        <f t="shared" si="25"/>
        <v>2.6600000000000002E-2</v>
      </c>
      <c r="N244">
        <f t="shared" si="26"/>
        <v>0.13070000000000001</v>
      </c>
      <c r="P244" t="str">
        <f t="shared" si="28"/>
        <v>four_pos</v>
      </c>
      <c r="Q244">
        <f t="shared" si="29"/>
        <v>4</v>
      </c>
      <c r="R244">
        <f t="shared" si="30"/>
        <v>0</v>
      </c>
    </row>
    <row r="245" spans="1:18" x14ac:dyDescent="0.3">
      <c r="H245" t="str">
        <f t="shared" si="27"/>
        <v>N/A</v>
      </c>
      <c r="J245" t="str">
        <f t="shared" si="22"/>
        <v>N/A</v>
      </c>
      <c r="K245" t="str">
        <f t="shared" si="23"/>
        <v>N/A</v>
      </c>
      <c r="L245" t="str">
        <f t="shared" si="24"/>
        <v>N/A</v>
      </c>
      <c r="M245" t="str">
        <f t="shared" si="25"/>
        <v>N/A</v>
      </c>
      <c r="N245" t="str">
        <f t="shared" si="26"/>
        <v>N/A</v>
      </c>
      <c r="P245" t="str">
        <f t="shared" si="28"/>
        <v>no_pos</v>
      </c>
      <c r="Q245">
        <f t="shared" si="29"/>
        <v>0</v>
      </c>
      <c r="R245">
        <f t="shared" si="30"/>
        <v>0</v>
      </c>
    </row>
    <row r="246" spans="1:18" x14ac:dyDescent="0.3">
      <c r="B246" s="1" t="s">
        <v>383</v>
      </c>
      <c r="C246" s="1" t="s">
        <v>319</v>
      </c>
      <c r="D246" s="1" t="s">
        <v>320</v>
      </c>
      <c r="E246" s="1" t="s">
        <v>321</v>
      </c>
      <c r="F246" s="1" t="s">
        <v>322</v>
      </c>
      <c r="G246" s="1" t="s">
        <v>323</v>
      </c>
      <c r="H246" t="str">
        <f t="shared" si="27"/>
        <v>pos_trend</v>
      </c>
      <c r="J246" t="str">
        <f t="shared" si="22"/>
        <v>2012</v>
      </c>
      <c r="K246" t="str">
        <f t="shared" si="23"/>
        <v>2013</v>
      </c>
      <c r="L246" t="str">
        <f t="shared" si="24"/>
        <v>2014</v>
      </c>
      <c r="M246" t="str">
        <f t="shared" si="25"/>
        <v>2015</v>
      </c>
      <c r="N246" t="str">
        <f t="shared" si="26"/>
        <v>2016</v>
      </c>
      <c r="P246" t="str">
        <f t="shared" si="28"/>
        <v>no_pos</v>
      </c>
      <c r="Q246">
        <f t="shared" si="29"/>
        <v>0</v>
      </c>
      <c r="R246">
        <f t="shared" si="30"/>
        <v>0</v>
      </c>
    </row>
    <row r="247" spans="1:18" x14ac:dyDescent="0.3">
      <c r="A247" s="1">
        <v>0</v>
      </c>
      <c r="B247" t="s">
        <v>698</v>
      </c>
      <c r="C247" t="s">
        <v>331</v>
      </c>
      <c r="D247" t="s">
        <v>331</v>
      </c>
      <c r="E247" t="s">
        <v>331</v>
      </c>
      <c r="F247" t="s">
        <v>331</v>
      </c>
      <c r="G247" t="s">
        <v>331</v>
      </c>
      <c r="H247" t="str">
        <f t="shared" si="27"/>
        <v>N/A</v>
      </c>
      <c r="J247" t="str">
        <f t="shared" si="22"/>
        <v>N/A</v>
      </c>
      <c r="K247" t="str">
        <f t="shared" si="23"/>
        <v>N/A</v>
      </c>
      <c r="L247" t="str">
        <f t="shared" si="24"/>
        <v>N/A</v>
      </c>
      <c r="M247" t="str">
        <f t="shared" si="25"/>
        <v>N/A</v>
      </c>
      <c r="N247" t="str">
        <f t="shared" si="26"/>
        <v>N/A</v>
      </c>
      <c r="P247" t="str">
        <f t="shared" si="28"/>
        <v>no_pos</v>
      </c>
      <c r="Q247">
        <f t="shared" si="29"/>
        <v>0</v>
      </c>
      <c r="R247">
        <f t="shared" si="30"/>
        <v>0</v>
      </c>
    </row>
    <row r="248" spans="1:18" x14ac:dyDescent="0.3">
      <c r="A248" s="1">
        <v>1</v>
      </c>
      <c r="B248" t="s">
        <v>699</v>
      </c>
      <c r="C248" t="s">
        <v>331</v>
      </c>
      <c r="D248" t="s">
        <v>331</v>
      </c>
      <c r="E248" t="s">
        <v>331</v>
      </c>
      <c r="F248" t="s">
        <v>331</v>
      </c>
      <c r="G248" t="s">
        <v>331</v>
      </c>
      <c r="H248" t="str">
        <f t="shared" si="27"/>
        <v>N/A</v>
      </c>
      <c r="J248" t="str">
        <f t="shared" si="22"/>
        <v>N/A</v>
      </c>
      <c r="K248" t="str">
        <f t="shared" si="23"/>
        <v>N/A</v>
      </c>
      <c r="L248" t="str">
        <f t="shared" si="24"/>
        <v>N/A</v>
      </c>
      <c r="M248" t="str">
        <f t="shared" si="25"/>
        <v>N/A</v>
      </c>
      <c r="N248" t="str">
        <f t="shared" si="26"/>
        <v>N/A</v>
      </c>
      <c r="P248" t="str">
        <f t="shared" si="28"/>
        <v>no_pos</v>
      </c>
      <c r="Q248">
        <f t="shared" si="29"/>
        <v>0</v>
      </c>
      <c r="R248">
        <f t="shared" si="30"/>
        <v>0</v>
      </c>
    </row>
    <row r="249" spans="1:18" x14ac:dyDescent="0.3">
      <c r="A249" s="1">
        <v>2</v>
      </c>
      <c r="B249" t="s">
        <v>700</v>
      </c>
      <c r="C249" t="s">
        <v>331</v>
      </c>
      <c r="D249" t="s">
        <v>331</v>
      </c>
      <c r="E249" t="s">
        <v>331</v>
      </c>
      <c r="F249" t="s">
        <v>331</v>
      </c>
      <c r="G249" t="s">
        <v>331</v>
      </c>
      <c r="H249" t="str">
        <f t="shared" si="27"/>
        <v>N/A</v>
      </c>
      <c r="J249" t="str">
        <f t="shared" si="22"/>
        <v>N/A</v>
      </c>
      <c r="K249" t="str">
        <f t="shared" si="23"/>
        <v>N/A</v>
      </c>
      <c r="L249" t="str">
        <f t="shared" si="24"/>
        <v>N/A</v>
      </c>
      <c r="M249" t="str">
        <f t="shared" si="25"/>
        <v>N/A</v>
      </c>
      <c r="N249" t="str">
        <f t="shared" si="26"/>
        <v>N/A</v>
      </c>
      <c r="P249" t="str">
        <f t="shared" si="28"/>
        <v>no_pos</v>
      </c>
      <c r="Q249">
        <f t="shared" si="29"/>
        <v>0</v>
      </c>
      <c r="R249">
        <f t="shared" si="30"/>
        <v>0</v>
      </c>
    </row>
    <row r="250" spans="1:18" x14ac:dyDescent="0.3">
      <c r="A250" s="1">
        <v>3</v>
      </c>
      <c r="B250" t="s">
        <v>701</v>
      </c>
      <c r="C250" t="s">
        <v>702</v>
      </c>
      <c r="D250" t="s">
        <v>484</v>
      </c>
      <c r="E250" t="s">
        <v>703</v>
      </c>
      <c r="F250" t="s">
        <v>704</v>
      </c>
      <c r="G250" t="s">
        <v>705</v>
      </c>
      <c r="H250" t="str">
        <f t="shared" si="27"/>
        <v>N/A</v>
      </c>
      <c r="J250">
        <f t="shared" si="22"/>
        <v>6480000</v>
      </c>
      <c r="K250">
        <f t="shared" si="23"/>
        <v>4790000</v>
      </c>
      <c r="L250">
        <f t="shared" si="24"/>
        <v>7770000</v>
      </c>
      <c r="M250">
        <f t="shared" si="25"/>
        <v>6660000</v>
      </c>
      <c r="N250">
        <f t="shared" si="26"/>
        <v>7340000</v>
      </c>
      <c r="P250" t="str">
        <f t="shared" si="28"/>
        <v>all_pos</v>
      </c>
      <c r="Q250">
        <f t="shared" si="29"/>
        <v>5</v>
      </c>
      <c r="R250">
        <f t="shared" si="30"/>
        <v>0</v>
      </c>
    </row>
    <row r="251" spans="1:18" x14ac:dyDescent="0.3">
      <c r="A251" s="1">
        <v>4</v>
      </c>
      <c r="B251" t="s">
        <v>706</v>
      </c>
      <c r="C251" t="s">
        <v>331</v>
      </c>
      <c r="D251" t="s">
        <v>707</v>
      </c>
      <c r="E251" t="s">
        <v>708</v>
      </c>
      <c r="F251" t="s">
        <v>709</v>
      </c>
      <c r="G251" t="s">
        <v>710</v>
      </c>
      <c r="H251" t="str">
        <f t="shared" si="27"/>
        <v>N/A</v>
      </c>
      <c r="J251" t="str">
        <f t="shared" si="22"/>
        <v>N/A</v>
      </c>
      <c r="K251">
        <f t="shared" si="23"/>
        <v>-0.26100000000000001</v>
      </c>
      <c r="L251">
        <f t="shared" si="24"/>
        <v>0.62319999999999998</v>
      </c>
      <c r="M251">
        <f t="shared" si="25"/>
        <v>-0.14269999999999999</v>
      </c>
      <c r="N251">
        <f t="shared" si="26"/>
        <v>0.1012</v>
      </c>
      <c r="P251" t="str">
        <f t="shared" si="28"/>
        <v>two_pos</v>
      </c>
      <c r="Q251">
        <f t="shared" si="29"/>
        <v>2</v>
      </c>
      <c r="R251">
        <f t="shared" si="30"/>
        <v>2</v>
      </c>
    </row>
    <row r="252" spans="1:18" x14ac:dyDescent="0.3">
      <c r="A252" s="1">
        <v>5</v>
      </c>
      <c r="B252" t="s">
        <v>711</v>
      </c>
      <c r="C252" t="s">
        <v>331</v>
      </c>
      <c r="D252" t="s">
        <v>331</v>
      </c>
      <c r="E252" t="s">
        <v>331</v>
      </c>
      <c r="F252" t="s">
        <v>331</v>
      </c>
      <c r="G252" t="s">
        <v>331</v>
      </c>
      <c r="H252" t="str">
        <f t="shared" si="27"/>
        <v>N/A</v>
      </c>
      <c r="J252" t="str">
        <f t="shared" si="22"/>
        <v>N/A</v>
      </c>
      <c r="K252" t="str">
        <f t="shared" si="23"/>
        <v>N/A</v>
      </c>
      <c r="L252" t="str">
        <f t="shared" si="24"/>
        <v>N/A</v>
      </c>
      <c r="M252" t="str">
        <f t="shared" si="25"/>
        <v>N/A</v>
      </c>
      <c r="N252" t="str">
        <f t="shared" si="26"/>
        <v>N/A</v>
      </c>
      <c r="P252" t="str">
        <f t="shared" si="28"/>
        <v>no_pos</v>
      </c>
      <c r="Q252">
        <f t="shared" si="29"/>
        <v>0</v>
      </c>
      <c r="R252">
        <f t="shared" si="30"/>
        <v>0</v>
      </c>
    </row>
    <row r="253" spans="1:18" x14ac:dyDescent="0.3">
      <c r="A253" s="1">
        <v>6</v>
      </c>
      <c r="B253" t="s">
        <v>712</v>
      </c>
      <c r="C253" t="s">
        <v>713</v>
      </c>
      <c r="D253" t="s">
        <v>714</v>
      </c>
      <c r="E253" t="s">
        <v>715</v>
      </c>
      <c r="F253" t="s">
        <v>716</v>
      </c>
      <c r="G253" t="s">
        <v>717</v>
      </c>
      <c r="H253" t="str">
        <f t="shared" si="27"/>
        <v>N/A</v>
      </c>
      <c r="J253">
        <f t="shared" si="22"/>
        <v>5250000</v>
      </c>
      <c r="K253">
        <f t="shared" si="23"/>
        <v>5090000</v>
      </c>
      <c r="L253">
        <f t="shared" si="24"/>
        <v>7590000</v>
      </c>
      <c r="M253">
        <f t="shared" si="25"/>
        <v>5270000</v>
      </c>
      <c r="N253">
        <f t="shared" si="26"/>
        <v>5480000</v>
      </c>
      <c r="P253" t="str">
        <f t="shared" si="28"/>
        <v>all_pos</v>
      </c>
      <c r="Q253">
        <f t="shared" si="29"/>
        <v>5</v>
      </c>
      <c r="R253">
        <f t="shared" si="30"/>
        <v>0</v>
      </c>
    </row>
    <row r="254" spans="1:18" x14ac:dyDescent="0.3">
      <c r="A254" s="1">
        <v>7</v>
      </c>
      <c r="B254" t="s">
        <v>718</v>
      </c>
      <c r="C254" t="s">
        <v>331</v>
      </c>
      <c r="D254" t="s">
        <v>331</v>
      </c>
      <c r="E254" t="s">
        <v>331</v>
      </c>
      <c r="F254" t="s">
        <v>331</v>
      </c>
      <c r="G254" t="s">
        <v>331</v>
      </c>
      <c r="H254" t="str">
        <f t="shared" si="27"/>
        <v>N/A</v>
      </c>
      <c r="J254" t="str">
        <f t="shared" si="22"/>
        <v>N/A</v>
      </c>
      <c r="K254" t="str">
        <f t="shared" si="23"/>
        <v>N/A</v>
      </c>
      <c r="L254" t="str">
        <f t="shared" si="24"/>
        <v>N/A</v>
      </c>
      <c r="M254" t="str">
        <f t="shared" si="25"/>
        <v>N/A</v>
      </c>
      <c r="N254" t="str">
        <f t="shared" si="26"/>
        <v>N/A</v>
      </c>
      <c r="P254" t="str">
        <f t="shared" si="28"/>
        <v>no_pos</v>
      </c>
      <c r="Q254">
        <f t="shared" si="29"/>
        <v>0</v>
      </c>
      <c r="R254">
        <f t="shared" si="30"/>
        <v>0</v>
      </c>
    </row>
    <row r="255" spans="1:18" x14ac:dyDescent="0.3">
      <c r="A255" s="1">
        <v>8</v>
      </c>
      <c r="B255" t="s">
        <v>719</v>
      </c>
      <c r="C255" t="s">
        <v>331</v>
      </c>
      <c r="D255" t="s">
        <v>331</v>
      </c>
      <c r="E255" t="s">
        <v>331</v>
      </c>
      <c r="F255" t="s">
        <v>331</v>
      </c>
      <c r="G255" t="s">
        <v>331</v>
      </c>
      <c r="H255" t="str">
        <f t="shared" si="27"/>
        <v>N/A</v>
      </c>
      <c r="J255" t="str">
        <f t="shared" si="22"/>
        <v>N/A</v>
      </c>
      <c r="K255" t="str">
        <f t="shared" si="23"/>
        <v>N/A</v>
      </c>
      <c r="L255" t="str">
        <f t="shared" si="24"/>
        <v>N/A</v>
      </c>
      <c r="M255" t="str">
        <f t="shared" si="25"/>
        <v>N/A</v>
      </c>
      <c r="N255" t="str">
        <f t="shared" si="26"/>
        <v>N/A</v>
      </c>
      <c r="P255" t="str">
        <f t="shared" si="28"/>
        <v>no_pos</v>
      </c>
      <c r="Q255">
        <f t="shared" si="29"/>
        <v>0</v>
      </c>
      <c r="R255">
        <f t="shared" si="30"/>
        <v>0</v>
      </c>
    </row>
    <row r="256" spans="1:18" x14ac:dyDescent="0.3">
      <c r="A256" s="1">
        <v>9</v>
      </c>
      <c r="B256" t="s">
        <v>720</v>
      </c>
      <c r="C256" t="s">
        <v>713</v>
      </c>
      <c r="D256" t="s">
        <v>714</v>
      </c>
      <c r="E256" t="s">
        <v>715</v>
      </c>
      <c r="F256" t="s">
        <v>716</v>
      </c>
      <c r="G256" t="s">
        <v>717</v>
      </c>
      <c r="H256" t="str">
        <f t="shared" si="27"/>
        <v>N/A</v>
      </c>
      <c r="J256">
        <f t="shared" si="22"/>
        <v>5250000</v>
      </c>
      <c r="K256">
        <f t="shared" si="23"/>
        <v>5090000</v>
      </c>
      <c r="L256">
        <f t="shared" si="24"/>
        <v>7590000</v>
      </c>
      <c r="M256">
        <f t="shared" si="25"/>
        <v>5270000</v>
      </c>
      <c r="N256">
        <f t="shared" si="26"/>
        <v>5480000</v>
      </c>
      <c r="P256" t="str">
        <f t="shared" si="28"/>
        <v>all_pos</v>
      </c>
      <c r="Q256">
        <f t="shared" si="29"/>
        <v>5</v>
      </c>
      <c r="R256">
        <f t="shared" si="30"/>
        <v>0</v>
      </c>
    </row>
    <row r="257" spans="1:18" x14ac:dyDescent="0.3">
      <c r="A257" s="1">
        <v>10</v>
      </c>
      <c r="B257" t="s">
        <v>721</v>
      </c>
      <c r="C257" t="s">
        <v>722</v>
      </c>
      <c r="D257" t="s">
        <v>723</v>
      </c>
      <c r="E257" t="s">
        <v>642</v>
      </c>
      <c r="F257" t="s">
        <v>724</v>
      </c>
      <c r="G257" t="s">
        <v>725</v>
      </c>
      <c r="H257" t="str">
        <f t="shared" si="27"/>
        <v>N/A</v>
      </c>
      <c r="J257">
        <f t="shared" si="22"/>
        <v>11730000</v>
      </c>
      <c r="K257">
        <f t="shared" si="23"/>
        <v>9880000</v>
      </c>
      <c r="L257">
        <f t="shared" si="24"/>
        <v>15360000</v>
      </c>
      <c r="M257">
        <f t="shared" si="25"/>
        <v>11940000</v>
      </c>
      <c r="N257">
        <f t="shared" si="26"/>
        <v>12820000</v>
      </c>
      <c r="P257" t="str">
        <f t="shared" si="28"/>
        <v>all_pos</v>
      </c>
      <c r="Q257">
        <f t="shared" si="29"/>
        <v>5</v>
      </c>
      <c r="R257">
        <f t="shared" si="30"/>
        <v>0</v>
      </c>
    </row>
    <row r="258" spans="1:18" x14ac:dyDescent="0.3">
      <c r="A258" s="1">
        <v>11</v>
      </c>
      <c r="B258" t="s">
        <v>726</v>
      </c>
      <c r="C258" t="s">
        <v>727</v>
      </c>
      <c r="D258" t="s">
        <v>728</v>
      </c>
      <c r="E258" t="s">
        <v>729</v>
      </c>
      <c r="F258" t="s">
        <v>730</v>
      </c>
      <c r="G258" t="s">
        <v>731</v>
      </c>
      <c r="H258" t="str">
        <f t="shared" si="27"/>
        <v>N/A</v>
      </c>
      <c r="J258">
        <f t="shared" si="22"/>
        <v>24320000</v>
      </c>
      <c r="K258">
        <f t="shared" si="23"/>
        <v>22910000</v>
      </c>
      <c r="L258">
        <f t="shared" si="24"/>
        <v>24150000</v>
      </c>
      <c r="M258">
        <f t="shared" si="25"/>
        <v>25910000</v>
      </c>
      <c r="N258">
        <f t="shared" si="26"/>
        <v>32939999.999999996</v>
      </c>
      <c r="P258" t="str">
        <f t="shared" si="28"/>
        <v>all_pos</v>
      </c>
      <c r="Q258">
        <f t="shared" si="29"/>
        <v>5</v>
      </c>
      <c r="R258">
        <f t="shared" si="30"/>
        <v>0</v>
      </c>
    </row>
    <row r="259" spans="1:18" x14ac:dyDescent="0.3">
      <c r="A259" s="1">
        <v>12</v>
      </c>
      <c r="B259" t="s">
        <v>732</v>
      </c>
      <c r="C259" t="s">
        <v>727</v>
      </c>
      <c r="D259" t="s">
        <v>728</v>
      </c>
      <c r="E259" t="s">
        <v>729</v>
      </c>
      <c r="F259" t="s">
        <v>730</v>
      </c>
      <c r="G259" t="s">
        <v>731</v>
      </c>
      <c r="H259" t="str">
        <f t="shared" si="27"/>
        <v>N/A</v>
      </c>
      <c r="J259">
        <f t="shared" si="22"/>
        <v>24320000</v>
      </c>
      <c r="K259">
        <f t="shared" si="23"/>
        <v>22910000</v>
      </c>
      <c r="L259">
        <f t="shared" si="24"/>
        <v>24150000</v>
      </c>
      <c r="M259">
        <f t="shared" si="25"/>
        <v>25910000</v>
      </c>
      <c r="N259">
        <f t="shared" si="26"/>
        <v>32939999.999999996</v>
      </c>
      <c r="P259" t="str">
        <f t="shared" si="28"/>
        <v>all_pos</v>
      </c>
      <c r="Q259">
        <f t="shared" si="29"/>
        <v>5</v>
      </c>
      <c r="R259">
        <f t="shared" si="30"/>
        <v>0</v>
      </c>
    </row>
    <row r="260" spans="1:18" x14ac:dyDescent="0.3">
      <c r="A260" s="1">
        <v>13</v>
      </c>
      <c r="B260" t="s">
        <v>733</v>
      </c>
      <c r="C260" t="s">
        <v>727</v>
      </c>
      <c r="D260" t="s">
        <v>728</v>
      </c>
      <c r="E260" t="s">
        <v>729</v>
      </c>
      <c r="F260" t="s">
        <v>730</v>
      </c>
      <c r="G260" t="s">
        <v>731</v>
      </c>
      <c r="H260" t="str">
        <f t="shared" si="27"/>
        <v>N/A</v>
      </c>
      <c r="J260">
        <f t="shared" si="22"/>
        <v>24320000</v>
      </c>
      <c r="K260">
        <f t="shared" si="23"/>
        <v>22910000</v>
      </c>
      <c r="L260">
        <f t="shared" si="24"/>
        <v>24150000</v>
      </c>
      <c r="M260">
        <f t="shared" si="25"/>
        <v>25910000</v>
      </c>
      <c r="N260">
        <f t="shared" si="26"/>
        <v>32939999.999999996</v>
      </c>
      <c r="P260" t="str">
        <f t="shared" si="28"/>
        <v>all_pos</v>
      </c>
      <c r="Q260">
        <f t="shared" si="29"/>
        <v>5</v>
      </c>
      <c r="R260">
        <f t="shared" si="30"/>
        <v>0</v>
      </c>
    </row>
    <row r="261" spans="1:18" x14ac:dyDescent="0.3">
      <c r="A261" s="1">
        <v>14</v>
      </c>
      <c r="B261" t="s">
        <v>734</v>
      </c>
      <c r="C261" t="s">
        <v>331</v>
      </c>
      <c r="D261" t="s">
        <v>331</v>
      </c>
      <c r="E261" t="s">
        <v>331</v>
      </c>
      <c r="F261" t="s">
        <v>331</v>
      </c>
      <c r="G261" t="s">
        <v>331</v>
      </c>
      <c r="H261" t="str">
        <f t="shared" si="27"/>
        <v>N/A</v>
      </c>
      <c r="J261" t="str">
        <f t="shared" si="22"/>
        <v>N/A</v>
      </c>
      <c r="K261" t="str">
        <f t="shared" si="23"/>
        <v>N/A</v>
      </c>
      <c r="L261" t="str">
        <f t="shared" si="24"/>
        <v>N/A</v>
      </c>
      <c r="M261" t="str">
        <f t="shared" si="25"/>
        <v>N/A</v>
      </c>
      <c r="N261" t="str">
        <f t="shared" si="26"/>
        <v>N/A</v>
      </c>
      <c r="P261" t="str">
        <f t="shared" si="28"/>
        <v>no_pos</v>
      </c>
      <c r="Q261">
        <f t="shared" si="29"/>
        <v>0</v>
      </c>
      <c r="R261">
        <f t="shared" si="30"/>
        <v>0</v>
      </c>
    </row>
    <row r="262" spans="1:18" x14ac:dyDescent="0.3">
      <c r="A262" s="1">
        <v>15</v>
      </c>
      <c r="B262" t="s">
        <v>735</v>
      </c>
      <c r="C262" t="s">
        <v>331</v>
      </c>
      <c r="D262" t="s">
        <v>331</v>
      </c>
      <c r="E262" t="s">
        <v>331</v>
      </c>
      <c r="F262" t="s">
        <v>331</v>
      </c>
      <c r="G262" t="s">
        <v>331</v>
      </c>
      <c r="H262" t="str">
        <f t="shared" si="27"/>
        <v>N/A</v>
      </c>
      <c r="J262" t="str">
        <f t="shared" si="22"/>
        <v>N/A</v>
      </c>
      <c r="K262" t="str">
        <f t="shared" si="23"/>
        <v>N/A</v>
      </c>
      <c r="L262" t="str">
        <f t="shared" si="24"/>
        <v>N/A</v>
      </c>
      <c r="M262" t="str">
        <f t="shared" si="25"/>
        <v>N/A</v>
      </c>
      <c r="N262" t="str">
        <f t="shared" si="26"/>
        <v>N/A</v>
      </c>
      <c r="P262" t="str">
        <f t="shared" si="28"/>
        <v>no_pos</v>
      </c>
      <c r="Q262">
        <f t="shared" si="29"/>
        <v>0</v>
      </c>
      <c r="R262">
        <f t="shared" si="30"/>
        <v>0</v>
      </c>
    </row>
    <row r="263" spans="1:18" x14ac:dyDescent="0.3">
      <c r="A263" s="1">
        <v>16</v>
      </c>
      <c r="B263" t="s">
        <v>736</v>
      </c>
      <c r="C263" t="s">
        <v>331</v>
      </c>
      <c r="D263" t="s">
        <v>331</v>
      </c>
      <c r="E263" t="s">
        <v>331</v>
      </c>
      <c r="F263" t="s">
        <v>331</v>
      </c>
      <c r="G263" t="s">
        <v>331</v>
      </c>
      <c r="H263" t="str">
        <f t="shared" si="27"/>
        <v>N/A</v>
      </c>
      <c r="J263" t="str">
        <f t="shared" si="22"/>
        <v>N/A</v>
      </c>
      <c r="K263" t="str">
        <f t="shared" si="23"/>
        <v>N/A</v>
      </c>
      <c r="L263" t="str">
        <f t="shared" si="24"/>
        <v>N/A</v>
      </c>
      <c r="M263" t="str">
        <f t="shared" si="25"/>
        <v>N/A</v>
      </c>
      <c r="N263" t="str">
        <f t="shared" si="26"/>
        <v>N/A</v>
      </c>
      <c r="P263" t="str">
        <f t="shared" si="28"/>
        <v>no_pos</v>
      </c>
      <c r="Q263">
        <f t="shared" si="29"/>
        <v>0</v>
      </c>
      <c r="R263">
        <f t="shared" si="30"/>
        <v>0</v>
      </c>
    </row>
    <row r="264" spans="1:18" x14ac:dyDescent="0.3">
      <c r="A264" s="1">
        <v>17</v>
      </c>
      <c r="B264" t="s">
        <v>737</v>
      </c>
      <c r="C264" t="s">
        <v>738</v>
      </c>
      <c r="D264" t="s">
        <v>739</v>
      </c>
      <c r="E264" t="s">
        <v>740</v>
      </c>
      <c r="F264" t="s">
        <v>741</v>
      </c>
      <c r="G264" t="s">
        <v>742</v>
      </c>
      <c r="H264" t="str">
        <f t="shared" si="27"/>
        <v>N/A</v>
      </c>
      <c r="J264">
        <f t="shared" si="22"/>
        <v>-967892</v>
      </c>
      <c r="K264">
        <f t="shared" si="23"/>
        <v>-945709</v>
      </c>
      <c r="L264">
        <f t="shared" si="24"/>
        <v>-812649</v>
      </c>
      <c r="M264">
        <f t="shared" si="25"/>
        <v>-880917</v>
      </c>
      <c r="N264">
        <f t="shared" si="26"/>
        <v>-668641</v>
      </c>
      <c r="P264" t="str">
        <f t="shared" si="28"/>
        <v>no_pos</v>
      </c>
      <c r="Q264">
        <f t="shared" si="29"/>
        <v>0</v>
      </c>
      <c r="R264">
        <f t="shared" si="30"/>
        <v>5</v>
      </c>
    </row>
    <row r="265" spans="1:18" x14ac:dyDescent="0.3">
      <c r="A265" s="1">
        <v>18</v>
      </c>
      <c r="B265" t="s">
        <v>743</v>
      </c>
      <c r="C265" t="s">
        <v>331</v>
      </c>
      <c r="D265" t="s">
        <v>331</v>
      </c>
      <c r="E265" t="s">
        <v>331</v>
      </c>
      <c r="F265" t="s">
        <v>331</v>
      </c>
      <c r="G265" t="s">
        <v>331</v>
      </c>
      <c r="H265" t="str">
        <f t="shared" si="27"/>
        <v>N/A</v>
      </c>
      <c r="J265" t="str">
        <f t="shared" si="22"/>
        <v>N/A</v>
      </c>
      <c r="K265" t="str">
        <f t="shared" si="23"/>
        <v>N/A</v>
      </c>
      <c r="L265" t="str">
        <f t="shared" si="24"/>
        <v>N/A</v>
      </c>
      <c r="M265" t="str">
        <f t="shared" si="25"/>
        <v>N/A</v>
      </c>
      <c r="N265" t="str">
        <f t="shared" si="26"/>
        <v>N/A</v>
      </c>
      <c r="P265" t="str">
        <f t="shared" si="28"/>
        <v>no_pos</v>
      </c>
      <c r="Q265">
        <f t="shared" si="29"/>
        <v>0</v>
      </c>
      <c r="R265">
        <f t="shared" si="30"/>
        <v>0</v>
      </c>
    </row>
    <row r="266" spans="1:18" x14ac:dyDescent="0.3">
      <c r="A266" s="1">
        <v>19</v>
      </c>
      <c r="B266" t="s">
        <v>744</v>
      </c>
      <c r="C266" t="s">
        <v>745</v>
      </c>
      <c r="D266" t="s">
        <v>746</v>
      </c>
      <c r="E266" t="s">
        <v>747</v>
      </c>
      <c r="F266" t="s">
        <v>748</v>
      </c>
      <c r="G266" t="s">
        <v>749</v>
      </c>
      <c r="H266" t="str">
        <f t="shared" si="27"/>
        <v>N/A</v>
      </c>
      <c r="J266" t="str">
        <f t="shared" si="22"/>
        <v>967892</v>
      </c>
      <c r="K266" t="str">
        <f t="shared" si="23"/>
        <v>945709</v>
      </c>
      <c r="L266" t="str">
        <f t="shared" si="24"/>
        <v>812649</v>
      </c>
      <c r="M266" t="str">
        <f t="shared" si="25"/>
        <v>880917</v>
      </c>
      <c r="N266" t="str">
        <f t="shared" si="26"/>
        <v>668641</v>
      </c>
      <c r="P266" t="str">
        <f t="shared" si="28"/>
        <v>no_pos</v>
      </c>
      <c r="Q266">
        <f t="shared" si="29"/>
        <v>0</v>
      </c>
      <c r="R266">
        <f t="shared" si="30"/>
        <v>0</v>
      </c>
    </row>
    <row r="267" spans="1:18" x14ac:dyDescent="0.3">
      <c r="A267" s="1">
        <v>20</v>
      </c>
      <c r="B267" t="s">
        <v>750</v>
      </c>
      <c r="C267" t="s">
        <v>751</v>
      </c>
      <c r="D267" t="s">
        <v>752</v>
      </c>
      <c r="E267" t="s">
        <v>753</v>
      </c>
      <c r="F267" t="s">
        <v>754</v>
      </c>
      <c r="G267" t="s">
        <v>755</v>
      </c>
      <c r="H267" t="str">
        <f t="shared" si="27"/>
        <v>N/A</v>
      </c>
      <c r="J267" t="str">
        <f t="shared" si="22"/>
        <v>911470</v>
      </c>
      <c r="K267" t="str">
        <f t="shared" si="23"/>
        <v>285960</v>
      </c>
      <c r="L267" t="str">
        <f t="shared" si="24"/>
        <v>370010</v>
      </c>
      <c r="M267" t="str">
        <f t="shared" si="25"/>
        <v>388400</v>
      </c>
      <c r="N267" t="str">
        <f t="shared" si="26"/>
        <v>190140</v>
      </c>
      <c r="P267" t="str">
        <f t="shared" si="28"/>
        <v>no_pos</v>
      </c>
      <c r="Q267">
        <f t="shared" si="29"/>
        <v>0</v>
      </c>
      <c r="R267">
        <f t="shared" si="30"/>
        <v>0</v>
      </c>
    </row>
    <row r="268" spans="1:18" x14ac:dyDescent="0.3">
      <c r="A268" s="1">
        <v>21</v>
      </c>
      <c r="B268" t="s">
        <v>756</v>
      </c>
      <c r="C268" t="s">
        <v>757</v>
      </c>
      <c r="D268" t="s">
        <v>758</v>
      </c>
      <c r="E268" t="s">
        <v>759</v>
      </c>
      <c r="F268" t="s">
        <v>754</v>
      </c>
      <c r="G268" t="s">
        <v>755</v>
      </c>
      <c r="H268" t="str">
        <f t="shared" si="27"/>
        <v>N/A</v>
      </c>
      <c r="J268" t="str">
        <f t="shared" si="22"/>
        <v>911467</v>
      </c>
      <c r="K268" t="str">
        <f t="shared" si="23"/>
        <v>285955</v>
      </c>
      <c r="L268" t="str">
        <f t="shared" si="24"/>
        <v>370009</v>
      </c>
      <c r="M268" t="str">
        <f t="shared" si="25"/>
        <v>388400</v>
      </c>
      <c r="N268" t="str">
        <f t="shared" si="26"/>
        <v>190140</v>
      </c>
      <c r="P268" t="str">
        <f t="shared" si="28"/>
        <v>no_pos</v>
      </c>
      <c r="Q268">
        <f t="shared" si="29"/>
        <v>0</v>
      </c>
      <c r="R268">
        <f t="shared" si="30"/>
        <v>0</v>
      </c>
    </row>
    <row r="269" spans="1:18" x14ac:dyDescent="0.3">
      <c r="A269" s="1">
        <v>22</v>
      </c>
      <c r="B269" t="s">
        <v>760</v>
      </c>
      <c r="C269" t="s">
        <v>331</v>
      </c>
      <c r="D269" t="s">
        <v>331</v>
      </c>
      <c r="E269" t="s">
        <v>331</v>
      </c>
      <c r="F269" t="s">
        <v>331</v>
      </c>
      <c r="G269" t="s">
        <v>331</v>
      </c>
      <c r="H269" t="str">
        <f t="shared" si="27"/>
        <v>N/A</v>
      </c>
      <c r="J269" t="str">
        <f t="shared" si="22"/>
        <v>N/A</v>
      </c>
      <c r="K269" t="str">
        <f t="shared" si="23"/>
        <v>N/A</v>
      </c>
      <c r="L269" t="str">
        <f t="shared" si="24"/>
        <v>N/A</v>
      </c>
      <c r="M269" t="str">
        <f t="shared" si="25"/>
        <v>N/A</v>
      </c>
      <c r="N269" t="str">
        <f t="shared" si="26"/>
        <v>N/A</v>
      </c>
      <c r="P269" t="str">
        <f t="shared" si="28"/>
        <v>no_pos</v>
      </c>
      <c r="Q269">
        <f t="shared" si="29"/>
        <v>0</v>
      </c>
      <c r="R269">
        <f t="shared" si="30"/>
        <v>0</v>
      </c>
    </row>
    <row r="270" spans="1:18" x14ac:dyDescent="0.3">
      <c r="A270" s="1">
        <v>23</v>
      </c>
      <c r="B270" t="s">
        <v>761</v>
      </c>
      <c r="C270" t="s">
        <v>762</v>
      </c>
      <c r="D270" t="s">
        <v>763</v>
      </c>
      <c r="E270" t="s">
        <v>764</v>
      </c>
      <c r="F270" t="s">
        <v>765</v>
      </c>
      <c r="G270" t="s">
        <v>766</v>
      </c>
      <c r="H270" t="str">
        <f t="shared" si="27"/>
        <v>N/A</v>
      </c>
      <c r="J270">
        <f t="shared" si="22"/>
        <v>36960000</v>
      </c>
      <c r="K270">
        <f t="shared" si="23"/>
        <v>33070000</v>
      </c>
      <c r="L270">
        <f t="shared" si="24"/>
        <v>39880000</v>
      </c>
      <c r="M270">
        <f t="shared" si="25"/>
        <v>38240000</v>
      </c>
      <c r="N270">
        <f t="shared" si="26"/>
        <v>45950000</v>
      </c>
      <c r="P270" t="str">
        <f t="shared" si="28"/>
        <v>all_pos</v>
      </c>
      <c r="Q270">
        <f t="shared" si="29"/>
        <v>5</v>
      </c>
      <c r="R270">
        <f t="shared" si="30"/>
        <v>0</v>
      </c>
    </row>
    <row r="271" spans="1:18" x14ac:dyDescent="0.3">
      <c r="A271" s="1">
        <v>24</v>
      </c>
      <c r="B271" t="s">
        <v>767</v>
      </c>
      <c r="C271" t="s">
        <v>331</v>
      </c>
      <c r="D271" t="s">
        <v>331</v>
      </c>
      <c r="E271" t="s">
        <v>331</v>
      </c>
      <c r="F271" t="s">
        <v>331</v>
      </c>
      <c r="G271" t="s">
        <v>331</v>
      </c>
      <c r="H271" t="str">
        <f t="shared" si="27"/>
        <v>N/A</v>
      </c>
      <c r="J271" t="str">
        <f t="shared" si="22"/>
        <v>N/A</v>
      </c>
      <c r="K271" t="str">
        <f t="shared" si="23"/>
        <v>N/A</v>
      </c>
      <c r="L271" t="str">
        <f t="shared" si="24"/>
        <v>N/A</v>
      </c>
      <c r="M271" t="str">
        <f t="shared" si="25"/>
        <v>N/A</v>
      </c>
      <c r="N271" t="str">
        <f t="shared" si="26"/>
        <v>N/A</v>
      </c>
      <c r="P271" t="str">
        <f t="shared" si="28"/>
        <v>no_pos</v>
      </c>
      <c r="Q271">
        <f t="shared" si="29"/>
        <v>0</v>
      </c>
      <c r="R271">
        <f t="shared" si="30"/>
        <v>0</v>
      </c>
    </row>
    <row r="272" spans="1:18" x14ac:dyDescent="0.3">
      <c r="A272" s="1">
        <v>25</v>
      </c>
      <c r="B272" t="s">
        <v>768</v>
      </c>
      <c r="C272" t="s">
        <v>769</v>
      </c>
      <c r="D272" t="s">
        <v>770</v>
      </c>
      <c r="E272" t="s">
        <v>771</v>
      </c>
      <c r="F272" t="s">
        <v>772</v>
      </c>
      <c r="G272" t="s">
        <v>773</v>
      </c>
      <c r="H272" t="str">
        <f t="shared" si="27"/>
        <v>N/A</v>
      </c>
      <c r="J272">
        <f t="shared" si="22"/>
        <v>0.54490000000000005</v>
      </c>
      <c r="K272">
        <f t="shared" si="23"/>
        <v>0.48580000000000001</v>
      </c>
      <c r="L272">
        <f t="shared" si="24"/>
        <v>0.50280000000000002</v>
      </c>
      <c r="M272">
        <f t="shared" si="25"/>
        <v>0.46960000000000002</v>
      </c>
      <c r="N272">
        <f t="shared" si="26"/>
        <v>0.49909999999999999</v>
      </c>
      <c r="P272" t="str">
        <f t="shared" si="28"/>
        <v>all_pos</v>
      </c>
      <c r="Q272">
        <f t="shared" si="29"/>
        <v>5</v>
      </c>
      <c r="R272">
        <f t="shared" si="30"/>
        <v>0</v>
      </c>
    </row>
    <row r="273" spans="1:18" x14ac:dyDescent="0.3">
      <c r="A273" s="1">
        <v>26</v>
      </c>
      <c r="B273" t="s">
        <v>774</v>
      </c>
      <c r="C273" t="s">
        <v>331</v>
      </c>
      <c r="D273" t="s">
        <v>331</v>
      </c>
      <c r="E273" t="s">
        <v>331</v>
      </c>
      <c r="F273" t="s">
        <v>331</v>
      </c>
      <c r="G273" t="s">
        <v>331</v>
      </c>
      <c r="H273" t="str">
        <f t="shared" si="27"/>
        <v>N/A</v>
      </c>
      <c r="J273" t="str">
        <f t="shared" ref="J273:J316" si="31">IFERROR(IF(MID(C273,LEN(C273)-1,1)="B",1000000000*(-1)*VALUE(MID(C273,2,LEN(C273)-3)),IF(LEFT(C273,1)="(",IF(MID(C273,LEN(C273)-1,1)="M",1000000*(-1)*VALUE(MID(C273,2,LEN(C273)-3)),-VALUE(MID(C273,2,LEN(C273)-2))),IF(TRIM(C273)="-", "N/A", IF(RIGHT(C273,1)="M",1000000*VALUE(LEFT(C273,LEN(C273)-1)),IF(RIGHT(C273,1)="B",1000000000*VALUE(LEFT(C273,LEN(C273)-1)),IF(RIGHT(C273,1)="%",0.01*VALUE(LEFT(C273,LEN(C273)-1)),C273)))))),"N/A")</f>
        <v>N/A</v>
      </c>
      <c r="K273" t="str">
        <f t="shared" ref="K273:K316" si="32">IFERROR(IF(MID(D273,LEN(D273)-1,1)="B",1000000000*(-1)*VALUE(MID(D273,2,LEN(D273)-3)),IF(LEFT(D273,1)="(",IF(MID(D273,LEN(D273)-1,1)="M",1000000*(-1)*VALUE(MID(D273,2,LEN(D273)-3)),-VALUE(MID(D273,2,LEN(D273)-2))),IF(TRIM(D273)="-", "N/A", IF(RIGHT(D273,1)="M",1000000*VALUE(LEFT(D273,LEN(D273)-1)),IF(RIGHT(D273,1)="B",1000000000*VALUE(LEFT(D273,LEN(D273)-1)),IF(RIGHT(D273,1)="%",0.01*VALUE(LEFT(D273,LEN(D273)-1)),D273)))))),"N/A")</f>
        <v>N/A</v>
      </c>
      <c r="L273" t="str">
        <f t="shared" ref="L273:L316" si="33">IFERROR(IF(MID(E273,LEN(E273)-1,1)="B",1000000000*(-1)*VALUE(MID(E273,2,LEN(E273)-3)),IF(LEFT(E273,1)="(",IF(MID(E273,LEN(E273)-1,1)="M",1000000*(-1)*VALUE(MID(E273,2,LEN(E273)-3)),-VALUE(MID(E273,2,LEN(E273)-2))),IF(TRIM(E273)="-", "N/A", IF(RIGHT(E273,1)="M",1000000*VALUE(LEFT(E273,LEN(E273)-1)),IF(RIGHT(E273,1)="B",1000000000*VALUE(LEFT(E273,LEN(E273)-1)),IF(RIGHT(E273,1)="%",0.01*VALUE(LEFT(E273,LEN(E273)-1)),E273)))))),"N/A")</f>
        <v>N/A</v>
      </c>
      <c r="M273" t="str">
        <f t="shared" ref="M273:M316" si="34">IFERROR(IF(MID(F273,LEN(F273)-1,1)="B",1000000000*(-1)*VALUE(MID(F273,2,LEN(F273)-3)),IF(LEFT(F273,1)="(",IF(MID(F273,LEN(F273)-1,1)="M",1000000*(-1)*VALUE(MID(F273,2,LEN(F273)-3)),-VALUE(MID(F273,2,LEN(F273)-2))),IF(TRIM(F273)="-", "N/A", IF(RIGHT(F273,1)="M",1000000*VALUE(LEFT(F273,LEN(F273)-1)),IF(RIGHT(F273,1)="B",1000000000*VALUE(LEFT(F273,LEN(F273)-1)),IF(RIGHT(F273,1)="%",0.01*VALUE(LEFT(F273,LEN(F273)-1)),F273)))))),"N/A")</f>
        <v>N/A</v>
      </c>
      <c r="N273" t="str">
        <f t="shared" ref="N273:N316" si="35">IFERROR(IF(MID(G273,LEN(G273)-1,1)="B",1000000000*(-1)*VALUE(MID(G273,2,LEN(G273)-3)),IF(LEFT(G273,1)="(",IF(MID(G273,LEN(G273)-1,1)="M",1000000*(-1)*VALUE(MID(G273,2,LEN(G273)-3)),-VALUE(MID(G273,2,LEN(G273)-2))),IF(TRIM(G273)="-", "N/A", IF(RIGHT(G273,1)="M",1000000*VALUE(LEFT(G273,LEN(G273)-1)),IF(RIGHT(G273,1)="B",1000000000*VALUE(LEFT(G273,LEN(G273)-1)),IF(RIGHT(G273,1)="%",0.01*VALUE(LEFT(G273,LEN(G273)-1)),G273)))))),"N/A")</f>
        <v>N/A</v>
      </c>
      <c r="P273" t="str">
        <f t="shared" si="28"/>
        <v>no_pos</v>
      </c>
      <c r="Q273">
        <f t="shared" si="29"/>
        <v>0</v>
      </c>
      <c r="R273">
        <f t="shared" si="30"/>
        <v>0</v>
      </c>
    </row>
    <row r="274" spans="1:18" x14ac:dyDescent="0.3">
      <c r="A274" s="1">
        <v>27</v>
      </c>
      <c r="B274" t="s">
        <v>775</v>
      </c>
      <c r="C274" t="s">
        <v>331</v>
      </c>
      <c r="D274" t="s">
        <v>331</v>
      </c>
      <c r="E274" t="s">
        <v>331</v>
      </c>
      <c r="F274" t="s">
        <v>331</v>
      </c>
      <c r="G274" t="s">
        <v>331</v>
      </c>
      <c r="H274" t="str">
        <f t="shared" ref="H274:H337" si="36">IF(AND(K274&gt;J274,L274&gt;K274,M274&gt;L274,N274&gt;M274),"pos_trend",IF(AND(K274&lt;J274,L274&lt;K274,M274&lt;L274,N274&lt;M274),"neg_trend","N/A"))</f>
        <v>N/A</v>
      </c>
      <c r="J274" t="str">
        <f t="shared" si="31"/>
        <v>N/A</v>
      </c>
      <c r="K274" t="str">
        <f t="shared" si="32"/>
        <v>N/A</v>
      </c>
      <c r="L274" t="str">
        <f t="shared" si="33"/>
        <v>N/A</v>
      </c>
      <c r="M274" t="str">
        <f t="shared" si="34"/>
        <v>N/A</v>
      </c>
      <c r="N274" t="str">
        <f t="shared" si="35"/>
        <v>N/A</v>
      </c>
      <c r="P274" t="str">
        <f t="shared" si="28"/>
        <v>no_pos</v>
      </c>
      <c r="Q274">
        <f t="shared" si="29"/>
        <v>0</v>
      </c>
      <c r="R274">
        <f t="shared" si="30"/>
        <v>0</v>
      </c>
    </row>
    <row r="275" spans="1:18" x14ac:dyDescent="0.3">
      <c r="A275" s="1">
        <v>28</v>
      </c>
      <c r="B275" t="s">
        <v>776</v>
      </c>
      <c r="C275" t="s">
        <v>331</v>
      </c>
      <c r="D275" t="s">
        <v>331</v>
      </c>
      <c r="E275" t="s">
        <v>331</v>
      </c>
      <c r="F275" t="s">
        <v>331</v>
      </c>
      <c r="G275" t="s">
        <v>331</v>
      </c>
      <c r="H275" t="str">
        <f t="shared" si="36"/>
        <v>N/A</v>
      </c>
      <c r="J275" t="str">
        <f t="shared" si="31"/>
        <v>N/A</v>
      </c>
      <c r="K275" t="str">
        <f t="shared" si="32"/>
        <v>N/A</v>
      </c>
      <c r="L275" t="str">
        <f t="shared" si="33"/>
        <v>N/A</v>
      </c>
      <c r="M275" t="str">
        <f t="shared" si="34"/>
        <v>N/A</v>
      </c>
      <c r="N275" t="str">
        <f t="shared" si="35"/>
        <v>N/A</v>
      </c>
      <c r="P275" t="str">
        <f t="shared" si="28"/>
        <v>no_pos</v>
      </c>
      <c r="Q275">
        <f t="shared" si="29"/>
        <v>0</v>
      </c>
      <c r="R275">
        <f t="shared" si="30"/>
        <v>0</v>
      </c>
    </row>
    <row r="276" spans="1:18" x14ac:dyDescent="0.3">
      <c r="A276" s="1">
        <v>29</v>
      </c>
      <c r="B276" t="s">
        <v>777</v>
      </c>
      <c r="C276" t="s">
        <v>778</v>
      </c>
      <c r="D276" t="s">
        <v>779</v>
      </c>
      <c r="E276" t="s">
        <v>780</v>
      </c>
      <c r="F276" t="s">
        <v>781</v>
      </c>
      <c r="G276" t="s">
        <v>782</v>
      </c>
      <c r="H276" t="str">
        <f t="shared" si="36"/>
        <v>pos_trend</v>
      </c>
      <c r="J276">
        <f t="shared" si="31"/>
        <v>30870000</v>
      </c>
      <c r="K276">
        <f t="shared" si="32"/>
        <v>35010000</v>
      </c>
      <c r="L276">
        <f t="shared" si="33"/>
        <v>39430000</v>
      </c>
      <c r="M276">
        <f t="shared" si="34"/>
        <v>43180000</v>
      </c>
      <c r="N276">
        <f t="shared" si="35"/>
        <v>46120000</v>
      </c>
      <c r="P276" t="str">
        <f t="shared" si="28"/>
        <v>all_pos</v>
      </c>
      <c r="Q276">
        <f t="shared" si="29"/>
        <v>5</v>
      </c>
      <c r="R276">
        <f t="shared" si="30"/>
        <v>0</v>
      </c>
    </row>
    <row r="277" spans="1:18" x14ac:dyDescent="0.3">
      <c r="A277" s="1">
        <v>30</v>
      </c>
      <c r="B277" t="s">
        <v>783</v>
      </c>
      <c r="C277" t="s">
        <v>784</v>
      </c>
      <c r="D277" t="s">
        <v>785</v>
      </c>
      <c r="E277" t="s">
        <v>786</v>
      </c>
      <c r="F277" t="s">
        <v>787</v>
      </c>
      <c r="G277" t="s">
        <v>788</v>
      </c>
      <c r="H277" t="str">
        <f t="shared" si="36"/>
        <v>pos_trend</v>
      </c>
      <c r="J277">
        <f t="shared" si="31"/>
        <v>11220000</v>
      </c>
      <c r="K277">
        <f t="shared" si="32"/>
        <v>11410000</v>
      </c>
      <c r="L277">
        <f t="shared" si="33"/>
        <v>11630000</v>
      </c>
      <c r="M277">
        <f t="shared" si="34"/>
        <v>11880000</v>
      </c>
      <c r="N277">
        <f t="shared" si="35"/>
        <v>11970000</v>
      </c>
      <c r="P277" t="str">
        <f t="shared" si="28"/>
        <v>all_pos</v>
      </c>
      <c r="Q277">
        <f t="shared" si="29"/>
        <v>5</v>
      </c>
      <c r="R277">
        <f t="shared" si="30"/>
        <v>0</v>
      </c>
    </row>
    <row r="278" spans="1:18" x14ac:dyDescent="0.3">
      <c r="A278" s="1">
        <v>31</v>
      </c>
      <c r="B278" t="s">
        <v>789</v>
      </c>
      <c r="C278" t="s">
        <v>790</v>
      </c>
      <c r="D278" t="s">
        <v>791</v>
      </c>
      <c r="E278" t="s">
        <v>792</v>
      </c>
      <c r="F278" t="s">
        <v>793</v>
      </c>
      <c r="G278" t="s">
        <v>794</v>
      </c>
      <c r="H278" t="str">
        <f t="shared" si="36"/>
        <v>pos_trend</v>
      </c>
      <c r="J278">
        <f t="shared" si="31"/>
        <v>27080000</v>
      </c>
      <c r="K278">
        <f t="shared" si="32"/>
        <v>30100000</v>
      </c>
      <c r="L278">
        <f t="shared" si="33"/>
        <v>33780000</v>
      </c>
      <c r="M278">
        <f t="shared" si="34"/>
        <v>37340000</v>
      </c>
      <c r="N278">
        <f t="shared" si="35"/>
        <v>41860000</v>
      </c>
      <c r="P278" t="str">
        <f t="shared" si="28"/>
        <v>all_pos</v>
      </c>
      <c r="Q278">
        <f t="shared" si="29"/>
        <v>5</v>
      </c>
      <c r="R278">
        <f t="shared" si="30"/>
        <v>0</v>
      </c>
    </row>
    <row r="279" spans="1:18" x14ac:dyDescent="0.3">
      <c r="A279" s="1">
        <v>32</v>
      </c>
      <c r="B279" t="s">
        <v>795</v>
      </c>
      <c r="C279" t="s">
        <v>331</v>
      </c>
      <c r="D279" t="s">
        <v>331</v>
      </c>
      <c r="E279" t="s">
        <v>331</v>
      </c>
      <c r="F279" t="s">
        <v>331</v>
      </c>
      <c r="G279" t="s">
        <v>331</v>
      </c>
      <c r="H279" t="str">
        <f t="shared" si="36"/>
        <v>N/A</v>
      </c>
      <c r="J279" t="str">
        <f t="shared" si="31"/>
        <v>N/A</v>
      </c>
      <c r="K279" t="str">
        <f t="shared" si="32"/>
        <v>N/A</v>
      </c>
      <c r="L279" t="str">
        <f t="shared" si="33"/>
        <v>N/A</v>
      </c>
      <c r="M279" t="str">
        <f t="shared" si="34"/>
        <v>N/A</v>
      </c>
      <c r="N279" t="str">
        <f t="shared" si="35"/>
        <v>N/A</v>
      </c>
      <c r="P279" t="str">
        <f t="shared" si="28"/>
        <v>no_pos</v>
      </c>
      <c r="Q279">
        <f t="shared" si="29"/>
        <v>0</v>
      </c>
      <c r="R279">
        <f t="shared" si="30"/>
        <v>0</v>
      </c>
    </row>
    <row r="280" spans="1:18" x14ac:dyDescent="0.3">
      <c r="A280" s="1">
        <v>33</v>
      </c>
      <c r="B280" t="s">
        <v>796</v>
      </c>
      <c r="C280" t="s">
        <v>797</v>
      </c>
      <c r="D280" t="s">
        <v>798</v>
      </c>
      <c r="E280" t="s">
        <v>799</v>
      </c>
      <c r="F280" t="s">
        <v>800</v>
      </c>
      <c r="G280" t="s">
        <v>801</v>
      </c>
      <c r="H280" t="str">
        <f t="shared" si="36"/>
        <v>neg_trend</v>
      </c>
      <c r="J280" t="str">
        <f t="shared" si="31"/>
        <v>245346</v>
      </c>
      <c r="K280" t="str">
        <f t="shared" si="32"/>
        <v>106353</v>
      </c>
      <c r="L280">
        <f t="shared" si="33"/>
        <v>-751765</v>
      </c>
      <c r="M280">
        <f t="shared" si="34"/>
        <v>-1580000</v>
      </c>
      <c r="N280">
        <f t="shared" si="35"/>
        <v>-1670000</v>
      </c>
      <c r="P280" t="str">
        <f t="shared" ref="P280:P343" si="37">IF(COUNTIF(J280:N280,"&gt;0")=0,"no_pos",IF(COUNTIF(J280:N280,"&gt;0")=1,"one_pos",IF(COUNTIF(J280:N280,"&gt;0")=2,"two_pos",IF(COUNTIF(J280:N280,"&gt;0")=3,"three_pos",IF(COUNTIF(J280:N280,"&gt;0")=4,"four_pos",IF(COUNTIF(J280:N280,"&gt;0")=5,"all_pos"))))))</f>
        <v>no_pos</v>
      </c>
      <c r="Q280">
        <f t="shared" ref="Q280:Q343" si="38">COUNTIF(J280:N280,"&gt;0")</f>
        <v>0</v>
      </c>
      <c r="R280">
        <f t="shared" ref="R280:R343" si="39">COUNTIF(J280:N280,"&lt;0")</f>
        <v>3</v>
      </c>
    </row>
    <row r="281" spans="1:18" x14ac:dyDescent="0.3">
      <c r="A281" s="1">
        <v>34</v>
      </c>
      <c r="B281" t="s">
        <v>802</v>
      </c>
      <c r="C281" t="s">
        <v>331</v>
      </c>
      <c r="D281" t="s">
        <v>331</v>
      </c>
      <c r="E281" t="s">
        <v>331</v>
      </c>
      <c r="F281" t="s">
        <v>331</v>
      </c>
      <c r="G281" t="s">
        <v>331</v>
      </c>
      <c r="H281" t="str">
        <f t="shared" si="36"/>
        <v>N/A</v>
      </c>
      <c r="J281" t="str">
        <f t="shared" si="31"/>
        <v>N/A</v>
      </c>
      <c r="K281" t="str">
        <f t="shared" si="32"/>
        <v>N/A</v>
      </c>
      <c r="L281" t="str">
        <f t="shared" si="33"/>
        <v>N/A</v>
      </c>
      <c r="M281" t="str">
        <f t="shared" si="34"/>
        <v>N/A</v>
      </c>
      <c r="N281" t="str">
        <f t="shared" si="35"/>
        <v>N/A</v>
      </c>
      <c r="P281" t="str">
        <f t="shared" si="37"/>
        <v>no_pos</v>
      </c>
      <c r="Q281">
        <f t="shared" si="38"/>
        <v>0</v>
      </c>
      <c r="R281">
        <f t="shared" si="39"/>
        <v>0</v>
      </c>
    </row>
    <row r="282" spans="1:18" x14ac:dyDescent="0.3">
      <c r="A282" s="1">
        <v>35</v>
      </c>
      <c r="B282" t="s">
        <v>803</v>
      </c>
      <c r="C282" t="s">
        <v>331</v>
      </c>
      <c r="D282" t="s">
        <v>331</v>
      </c>
      <c r="E282" t="s">
        <v>331</v>
      </c>
      <c r="F282" t="s">
        <v>331</v>
      </c>
      <c r="G282" t="s">
        <v>331</v>
      </c>
      <c r="H282" t="str">
        <f t="shared" si="36"/>
        <v>N/A</v>
      </c>
      <c r="J282" t="str">
        <f t="shared" si="31"/>
        <v>N/A</v>
      </c>
      <c r="K282" t="str">
        <f t="shared" si="32"/>
        <v>N/A</v>
      </c>
      <c r="L282" t="str">
        <f t="shared" si="33"/>
        <v>N/A</v>
      </c>
      <c r="M282" t="str">
        <f t="shared" si="34"/>
        <v>N/A</v>
      </c>
      <c r="N282" t="str">
        <f t="shared" si="35"/>
        <v>N/A</v>
      </c>
      <c r="P282" t="str">
        <f t="shared" si="37"/>
        <v>no_pos</v>
      </c>
      <c r="Q282">
        <f t="shared" si="38"/>
        <v>0</v>
      </c>
      <c r="R282">
        <f t="shared" si="39"/>
        <v>0</v>
      </c>
    </row>
    <row r="283" spans="1:18" x14ac:dyDescent="0.3">
      <c r="A283" s="1">
        <v>36</v>
      </c>
      <c r="B283" t="s">
        <v>804</v>
      </c>
      <c r="C283" t="s">
        <v>805</v>
      </c>
      <c r="D283" t="s">
        <v>805</v>
      </c>
      <c r="E283" t="s">
        <v>805</v>
      </c>
      <c r="F283" t="s">
        <v>806</v>
      </c>
      <c r="G283" t="s">
        <v>807</v>
      </c>
      <c r="H283" t="str">
        <f t="shared" si="36"/>
        <v>N/A</v>
      </c>
      <c r="J283">
        <f t="shared" si="31"/>
        <v>-12280000</v>
      </c>
      <c r="K283">
        <f t="shared" si="32"/>
        <v>-12280000</v>
      </c>
      <c r="L283">
        <f t="shared" si="33"/>
        <v>-12280000</v>
      </c>
      <c r="M283">
        <f t="shared" si="34"/>
        <v>-12960000</v>
      </c>
      <c r="N283">
        <f t="shared" si="35"/>
        <v>-13870000</v>
      </c>
      <c r="P283" t="str">
        <f t="shared" si="37"/>
        <v>no_pos</v>
      </c>
      <c r="Q283">
        <f t="shared" si="38"/>
        <v>0</v>
      </c>
      <c r="R283">
        <f t="shared" si="39"/>
        <v>5</v>
      </c>
    </row>
    <row r="284" spans="1:18" x14ac:dyDescent="0.3">
      <c r="A284" s="1">
        <v>37</v>
      </c>
      <c r="B284" t="s">
        <v>808</v>
      </c>
      <c r="C284" t="s">
        <v>809</v>
      </c>
      <c r="D284" t="s">
        <v>810</v>
      </c>
      <c r="E284" t="s">
        <v>811</v>
      </c>
      <c r="F284" t="s">
        <v>812</v>
      </c>
      <c r="G284" t="s">
        <v>813</v>
      </c>
      <c r="H284" t="str">
        <f t="shared" si="36"/>
        <v>N/A</v>
      </c>
      <c r="J284">
        <f t="shared" si="31"/>
        <v>0.4551</v>
      </c>
      <c r="K284">
        <f t="shared" si="32"/>
        <v>0.51419999999999999</v>
      </c>
      <c r="L284">
        <f t="shared" si="33"/>
        <v>0.49719999999999998</v>
      </c>
      <c r="M284">
        <f t="shared" si="34"/>
        <v>0.53039999999999998</v>
      </c>
      <c r="N284">
        <f t="shared" si="35"/>
        <v>0.50090000000000001</v>
      </c>
      <c r="P284" t="str">
        <f t="shared" si="37"/>
        <v>all_pos</v>
      </c>
      <c r="Q284">
        <f t="shared" si="38"/>
        <v>5</v>
      </c>
      <c r="R284">
        <f t="shared" si="39"/>
        <v>0</v>
      </c>
    </row>
    <row r="285" spans="1:18" x14ac:dyDescent="0.3">
      <c r="A285" s="1">
        <v>38</v>
      </c>
      <c r="B285" t="s">
        <v>814</v>
      </c>
      <c r="C285" t="s">
        <v>778</v>
      </c>
      <c r="D285" t="s">
        <v>779</v>
      </c>
      <c r="E285" t="s">
        <v>780</v>
      </c>
      <c r="F285" t="s">
        <v>781</v>
      </c>
      <c r="G285" t="s">
        <v>782</v>
      </c>
      <c r="H285" t="str">
        <f t="shared" si="36"/>
        <v>pos_trend</v>
      </c>
      <c r="J285">
        <f t="shared" si="31"/>
        <v>30870000</v>
      </c>
      <c r="K285">
        <f t="shared" si="32"/>
        <v>35010000</v>
      </c>
      <c r="L285">
        <f t="shared" si="33"/>
        <v>39430000</v>
      </c>
      <c r="M285">
        <f t="shared" si="34"/>
        <v>43180000</v>
      </c>
      <c r="N285">
        <f t="shared" si="35"/>
        <v>46120000</v>
      </c>
      <c r="P285" t="str">
        <f t="shared" si="37"/>
        <v>all_pos</v>
      </c>
      <c r="Q285">
        <f t="shared" si="38"/>
        <v>5</v>
      </c>
      <c r="R285">
        <f t="shared" si="39"/>
        <v>0</v>
      </c>
    </row>
    <row r="286" spans="1:18" x14ac:dyDescent="0.3">
      <c r="A286" s="1">
        <v>39</v>
      </c>
      <c r="B286" t="s">
        <v>815</v>
      </c>
      <c r="C286" t="s">
        <v>809</v>
      </c>
      <c r="D286" t="s">
        <v>810</v>
      </c>
      <c r="E286" t="s">
        <v>811</v>
      </c>
      <c r="F286" t="s">
        <v>812</v>
      </c>
      <c r="G286" t="s">
        <v>813</v>
      </c>
      <c r="H286" t="str">
        <f t="shared" si="36"/>
        <v>N/A</v>
      </c>
      <c r="J286">
        <f t="shared" si="31"/>
        <v>0.4551</v>
      </c>
      <c r="K286">
        <f t="shared" si="32"/>
        <v>0.51419999999999999</v>
      </c>
      <c r="L286">
        <f t="shared" si="33"/>
        <v>0.49719999999999998</v>
      </c>
      <c r="M286">
        <f t="shared" si="34"/>
        <v>0.53039999999999998</v>
      </c>
      <c r="N286">
        <f t="shared" si="35"/>
        <v>0.50090000000000001</v>
      </c>
      <c r="P286" t="str">
        <f t="shared" si="37"/>
        <v>all_pos</v>
      </c>
      <c r="Q286">
        <f t="shared" si="38"/>
        <v>5</v>
      </c>
      <c r="R286">
        <f t="shared" si="39"/>
        <v>0</v>
      </c>
    </row>
    <row r="287" spans="1:18" x14ac:dyDescent="0.3">
      <c r="A287" s="1">
        <v>40</v>
      </c>
      <c r="B287" t="s">
        <v>816</v>
      </c>
      <c r="C287" t="s">
        <v>331</v>
      </c>
      <c r="D287" t="s">
        <v>331</v>
      </c>
      <c r="E287" t="s">
        <v>331</v>
      </c>
      <c r="F287" t="s">
        <v>331</v>
      </c>
      <c r="G287" t="s">
        <v>331</v>
      </c>
      <c r="H287" t="str">
        <f t="shared" si="36"/>
        <v>N/A</v>
      </c>
      <c r="J287" t="str">
        <f t="shared" si="31"/>
        <v>N/A</v>
      </c>
      <c r="K287" t="str">
        <f t="shared" si="32"/>
        <v>N/A</v>
      </c>
      <c r="L287" t="str">
        <f t="shared" si="33"/>
        <v>N/A</v>
      </c>
      <c r="M287" t="str">
        <f t="shared" si="34"/>
        <v>N/A</v>
      </c>
      <c r="N287" t="str">
        <f t="shared" si="35"/>
        <v>N/A</v>
      </c>
      <c r="P287" t="str">
        <f t="shared" si="37"/>
        <v>no_pos</v>
      </c>
      <c r="Q287">
        <f t="shared" si="38"/>
        <v>0</v>
      </c>
      <c r="R287">
        <f t="shared" si="39"/>
        <v>0</v>
      </c>
    </row>
    <row r="288" spans="1:18" x14ac:dyDescent="0.3">
      <c r="A288" s="1">
        <v>41</v>
      </c>
      <c r="B288" t="s">
        <v>817</v>
      </c>
      <c r="C288" t="s">
        <v>778</v>
      </c>
      <c r="D288" t="s">
        <v>779</v>
      </c>
      <c r="E288" t="s">
        <v>780</v>
      </c>
      <c r="F288" t="s">
        <v>781</v>
      </c>
      <c r="G288" t="s">
        <v>782</v>
      </c>
      <c r="H288" t="str">
        <f t="shared" si="36"/>
        <v>pos_trend</v>
      </c>
      <c r="J288">
        <f t="shared" si="31"/>
        <v>30870000</v>
      </c>
      <c r="K288">
        <f t="shared" si="32"/>
        <v>35010000</v>
      </c>
      <c r="L288">
        <f t="shared" si="33"/>
        <v>39430000</v>
      </c>
      <c r="M288">
        <f t="shared" si="34"/>
        <v>43180000</v>
      </c>
      <c r="N288">
        <f t="shared" si="35"/>
        <v>46120000</v>
      </c>
      <c r="P288" t="str">
        <f t="shared" si="37"/>
        <v>all_pos</v>
      </c>
      <c r="Q288">
        <f t="shared" si="38"/>
        <v>5</v>
      </c>
      <c r="R288">
        <f t="shared" si="39"/>
        <v>0</v>
      </c>
    </row>
    <row r="289" spans="1:18" x14ac:dyDescent="0.3">
      <c r="A289" s="1">
        <v>42</v>
      </c>
      <c r="B289" t="s">
        <v>818</v>
      </c>
      <c r="C289" t="s">
        <v>688</v>
      </c>
      <c r="D289" t="s">
        <v>689</v>
      </c>
      <c r="E289" t="s">
        <v>690</v>
      </c>
      <c r="F289" t="s">
        <v>691</v>
      </c>
      <c r="G289" t="s">
        <v>692</v>
      </c>
      <c r="H289" t="str">
        <f t="shared" si="36"/>
        <v>pos_trend</v>
      </c>
      <c r="J289">
        <f t="shared" si="31"/>
        <v>67830000</v>
      </c>
      <c r="K289">
        <f t="shared" si="32"/>
        <v>68080000</v>
      </c>
      <c r="L289">
        <f t="shared" si="33"/>
        <v>79310000</v>
      </c>
      <c r="M289">
        <f t="shared" si="34"/>
        <v>81420000</v>
      </c>
      <c r="N289">
        <f t="shared" si="35"/>
        <v>92070000</v>
      </c>
      <c r="P289" t="str">
        <f t="shared" si="37"/>
        <v>all_pos</v>
      </c>
      <c r="Q289">
        <f t="shared" si="38"/>
        <v>5</v>
      </c>
      <c r="R289">
        <f t="shared" si="39"/>
        <v>0</v>
      </c>
    </row>
    <row r="290" spans="1:18" x14ac:dyDescent="0.3">
      <c r="H290" t="str">
        <f t="shared" si="36"/>
        <v>N/A</v>
      </c>
      <c r="J290" t="str">
        <f t="shared" si="31"/>
        <v>N/A</v>
      </c>
      <c r="K290" t="str">
        <f t="shared" si="32"/>
        <v>N/A</v>
      </c>
      <c r="L290" t="str">
        <f t="shared" si="33"/>
        <v>N/A</v>
      </c>
      <c r="M290" t="str">
        <f t="shared" si="34"/>
        <v>N/A</v>
      </c>
      <c r="N290" t="str">
        <f t="shared" si="35"/>
        <v>N/A</v>
      </c>
      <c r="P290" t="str">
        <f t="shared" si="37"/>
        <v>no_pos</v>
      </c>
      <c r="Q290">
        <f t="shared" si="38"/>
        <v>0</v>
      </c>
      <c r="R290">
        <f t="shared" si="39"/>
        <v>0</v>
      </c>
    </row>
    <row r="291" spans="1:18" x14ac:dyDescent="0.3">
      <c r="B291" s="1" t="s">
        <v>318</v>
      </c>
      <c r="C291" s="1" t="s">
        <v>319</v>
      </c>
      <c r="D291" s="1" t="s">
        <v>320</v>
      </c>
      <c r="E291" s="1" t="s">
        <v>321</v>
      </c>
      <c r="F291" s="1" t="s">
        <v>322</v>
      </c>
      <c r="G291" s="1" t="s">
        <v>323</v>
      </c>
      <c r="H291" t="str">
        <f t="shared" si="36"/>
        <v>pos_trend</v>
      </c>
      <c r="J291" t="str">
        <f t="shared" si="31"/>
        <v>2012</v>
      </c>
      <c r="K291" t="str">
        <f t="shared" si="32"/>
        <v>2013</v>
      </c>
      <c r="L291" t="str">
        <f t="shared" si="33"/>
        <v>2014</v>
      </c>
      <c r="M291" t="str">
        <f t="shared" si="34"/>
        <v>2015</v>
      </c>
      <c r="N291" t="str">
        <f t="shared" si="35"/>
        <v>2016</v>
      </c>
      <c r="P291" t="str">
        <f t="shared" si="37"/>
        <v>no_pos</v>
      </c>
      <c r="Q291">
        <f t="shared" si="38"/>
        <v>0</v>
      </c>
      <c r="R291">
        <f t="shared" si="39"/>
        <v>0</v>
      </c>
    </row>
    <row r="292" spans="1:18" x14ac:dyDescent="0.3">
      <c r="A292" s="1">
        <v>0</v>
      </c>
      <c r="B292" t="s">
        <v>819</v>
      </c>
      <c r="C292" t="s">
        <v>482</v>
      </c>
      <c r="D292" t="s">
        <v>483</v>
      </c>
      <c r="E292" t="s">
        <v>484</v>
      </c>
      <c r="F292" t="s">
        <v>484</v>
      </c>
      <c r="G292" t="s">
        <v>485</v>
      </c>
      <c r="H292" t="str">
        <f t="shared" si="36"/>
        <v>N/A</v>
      </c>
      <c r="J292">
        <f t="shared" si="31"/>
        <v>3550000</v>
      </c>
      <c r="K292">
        <f t="shared" si="32"/>
        <v>4000000</v>
      </c>
      <c r="L292">
        <f t="shared" si="33"/>
        <v>4790000</v>
      </c>
      <c r="M292">
        <f t="shared" si="34"/>
        <v>4790000</v>
      </c>
      <c r="N292">
        <f t="shared" si="35"/>
        <v>5850000</v>
      </c>
      <c r="P292" t="str">
        <f t="shared" si="37"/>
        <v>all_pos</v>
      </c>
      <c r="Q292">
        <f t="shared" si="38"/>
        <v>5</v>
      </c>
      <c r="R292">
        <f t="shared" si="39"/>
        <v>0</v>
      </c>
    </row>
    <row r="293" spans="1:18" x14ac:dyDescent="0.3">
      <c r="A293" s="1">
        <v>1</v>
      </c>
      <c r="B293" s="7" t="s">
        <v>488</v>
      </c>
      <c r="C293" t="s">
        <v>331</v>
      </c>
      <c r="D293" t="s">
        <v>489</v>
      </c>
      <c r="E293" t="s">
        <v>490</v>
      </c>
      <c r="F293" t="s">
        <v>491</v>
      </c>
      <c r="G293" t="s">
        <v>492</v>
      </c>
      <c r="H293" t="str">
        <f t="shared" si="36"/>
        <v>N/A</v>
      </c>
      <c r="J293" t="str">
        <f t="shared" si="31"/>
        <v>N/A</v>
      </c>
      <c r="K293">
        <f t="shared" si="32"/>
        <v>0.1278</v>
      </c>
      <c r="L293">
        <f t="shared" si="33"/>
        <v>0.19640000000000002</v>
      </c>
      <c r="M293">
        <f t="shared" si="34"/>
        <v>8.9999999999999998E-4</v>
      </c>
      <c r="N293">
        <f t="shared" si="35"/>
        <v>0.22059999999999999</v>
      </c>
      <c r="P293" t="str">
        <f t="shared" si="37"/>
        <v>four_pos</v>
      </c>
      <c r="Q293">
        <f t="shared" si="38"/>
        <v>4</v>
      </c>
      <c r="R293">
        <f t="shared" si="39"/>
        <v>0</v>
      </c>
    </row>
    <row r="294" spans="1:18" x14ac:dyDescent="0.3">
      <c r="A294" s="1">
        <v>2</v>
      </c>
      <c r="B294" t="s">
        <v>820</v>
      </c>
      <c r="C294" t="s">
        <v>349</v>
      </c>
      <c r="D294" t="s">
        <v>350</v>
      </c>
      <c r="E294" t="s">
        <v>351</v>
      </c>
      <c r="F294" t="s">
        <v>352</v>
      </c>
      <c r="G294" t="s">
        <v>353</v>
      </c>
      <c r="H294" t="str">
        <f t="shared" si="36"/>
        <v>pos_trend</v>
      </c>
      <c r="J294">
        <f t="shared" si="31"/>
        <v>1090000</v>
      </c>
      <c r="K294">
        <f t="shared" si="32"/>
        <v>1200000</v>
      </c>
      <c r="L294">
        <f t="shared" si="33"/>
        <v>1700000</v>
      </c>
      <c r="M294">
        <f t="shared" si="34"/>
        <v>2049999.9999999998</v>
      </c>
      <c r="N294">
        <f t="shared" si="35"/>
        <v>2420000</v>
      </c>
      <c r="P294" t="str">
        <f t="shared" si="37"/>
        <v>all_pos</v>
      </c>
      <c r="Q294">
        <f t="shared" si="38"/>
        <v>5</v>
      </c>
      <c r="R294">
        <f t="shared" si="39"/>
        <v>0</v>
      </c>
    </row>
    <row r="295" spans="1:18" x14ac:dyDescent="0.3">
      <c r="A295" s="1">
        <v>3</v>
      </c>
      <c r="B295" t="s">
        <v>821</v>
      </c>
      <c r="C295" t="s">
        <v>355</v>
      </c>
      <c r="D295" t="s">
        <v>356</v>
      </c>
      <c r="E295" t="s">
        <v>357</v>
      </c>
      <c r="F295" t="s">
        <v>358</v>
      </c>
      <c r="G295" t="s">
        <v>359</v>
      </c>
      <c r="H295" t="str">
        <f t="shared" si="36"/>
        <v>N/A</v>
      </c>
      <c r="J295" t="str">
        <f t="shared" si="31"/>
        <v>862035</v>
      </c>
      <c r="K295" t="str">
        <f t="shared" si="32"/>
        <v>934238</v>
      </c>
      <c r="L295">
        <f t="shared" si="33"/>
        <v>1180000</v>
      </c>
      <c r="M295">
        <f t="shared" si="34"/>
        <v>1320000</v>
      </c>
      <c r="N295">
        <f t="shared" si="35"/>
        <v>1490000</v>
      </c>
      <c r="P295" t="str">
        <f t="shared" si="37"/>
        <v>three_pos</v>
      </c>
      <c r="Q295">
        <f t="shared" si="38"/>
        <v>3</v>
      </c>
      <c r="R295">
        <f t="shared" si="39"/>
        <v>0</v>
      </c>
    </row>
    <row r="296" spans="1:18" x14ac:dyDescent="0.3">
      <c r="A296" s="1">
        <v>4</v>
      </c>
      <c r="B296" t="s">
        <v>822</v>
      </c>
      <c r="C296" t="s">
        <v>361</v>
      </c>
      <c r="D296" t="s">
        <v>362</v>
      </c>
      <c r="E296" t="s">
        <v>363</v>
      </c>
      <c r="F296" t="s">
        <v>364</v>
      </c>
      <c r="G296" t="s">
        <v>365</v>
      </c>
      <c r="H296" t="str">
        <f t="shared" si="36"/>
        <v>pos_trend</v>
      </c>
      <c r="J296" t="str">
        <f t="shared" si="31"/>
        <v>227662</v>
      </c>
      <c r="K296" t="str">
        <f t="shared" si="32"/>
        <v>270644</v>
      </c>
      <c r="L296" t="str">
        <f t="shared" si="33"/>
        <v>516187</v>
      </c>
      <c r="M296" t="str">
        <f t="shared" si="34"/>
        <v>734496</v>
      </c>
      <c r="N296" t="str">
        <f t="shared" si="35"/>
        <v>930941</v>
      </c>
      <c r="P296" t="str">
        <f t="shared" si="37"/>
        <v>no_pos</v>
      </c>
      <c r="Q296">
        <f t="shared" si="38"/>
        <v>0</v>
      </c>
      <c r="R296">
        <f t="shared" si="39"/>
        <v>0</v>
      </c>
    </row>
    <row r="297" spans="1:18" x14ac:dyDescent="0.3">
      <c r="A297" s="1">
        <v>5</v>
      </c>
      <c r="B297" t="s">
        <v>823</v>
      </c>
      <c r="C297" t="s">
        <v>824</v>
      </c>
      <c r="D297" t="s">
        <v>825</v>
      </c>
      <c r="E297" t="s">
        <v>826</v>
      </c>
      <c r="F297" t="s">
        <v>473</v>
      </c>
      <c r="G297" t="s">
        <v>827</v>
      </c>
      <c r="H297" t="str">
        <f t="shared" si="36"/>
        <v>N/A</v>
      </c>
      <c r="J297">
        <f t="shared" si="31"/>
        <v>-34860</v>
      </c>
      <c r="K297" t="str">
        <f t="shared" si="32"/>
        <v>94010</v>
      </c>
      <c r="L297" t="str">
        <f t="shared" si="33"/>
        <v>207024</v>
      </c>
      <c r="M297">
        <f t="shared" si="34"/>
        <v>-201553</v>
      </c>
      <c r="N297" t="str">
        <f t="shared" si="35"/>
        <v>100529</v>
      </c>
      <c r="P297" t="str">
        <f t="shared" si="37"/>
        <v>no_pos</v>
      </c>
      <c r="Q297">
        <f t="shared" si="38"/>
        <v>0</v>
      </c>
      <c r="R297">
        <f t="shared" si="39"/>
        <v>2</v>
      </c>
    </row>
    <row r="298" spans="1:18" x14ac:dyDescent="0.3">
      <c r="A298" s="1">
        <v>6</v>
      </c>
      <c r="B298" t="s">
        <v>737</v>
      </c>
      <c r="C298" t="s">
        <v>824</v>
      </c>
      <c r="D298" t="s">
        <v>825</v>
      </c>
      <c r="E298" t="s">
        <v>826</v>
      </c>
      <c r="F298" t="s">
        <v>473</v>
      </c>
      <c r="G298" t="s">
        <v>827</v>
      </c>
      <c r="H298" t="str">
        <f t="shared" si="36"/>
        <v>N/A</v>
      </c>
      <c r="J298">
        <f t="shared" si="31"/>
        <v>-34860</v>
      </c>
      <c r="K298" t="str">
        <f t="shared" si="32"/>
        <v>94010</v>
      </c>
      <c r="L298" t="str">
        <f t="shared" si="33"/>
        <v>207024</v>
      </c>
      <c r="M298">
        <f t="shared" si="34"/>
        <v>-201553</v>
      </c>
      <c r="N298" t="str">
        <f t="shared" si="35"/>
        <v>100529</v>
      </c>
      <c r="P298" t="str">
        <f t="shared" si="37"/>
        <v>no_pos</v>
      </c>
      <c r="Q298">
        <f t="shared" si="38"/>
        <v>0</v>
      </c>
      <c r="R298">
        <f t="shared" si="39"/>
        <v>2</v>
      </c>
    </row>
    <row r="299" spans="1:18" x14ac:dyDescent="0.3">
      <c r="A299" s="1">
        <v>7</v>
      </c>
      <c r="B299" t="s">
        <v>828</v>
      </c>
      <c r="C299" t="s">
        <v>331</v>
      </c>
      <c r="D299" t="s">
        <v>331</v>
      </c>
      <c r="E299" t="s">
        <v>331</v>
      </c>
      <c r="F299" t="s">
        <v>331</v>
      </c>
      <c r="G299" t="s">
        <v>331</v>
      </c>
      <c r="H299" t="str">
        <f t="shared" si="36"/>
        <v>N/A</v>
      </c>
      <c r="J299" t="str">
        <f t="shared" si="31"/>
        <v>N/A</v>
      </c>
      <c r="K299" t="str">
        <f t="shared" si="32"/>
        <v>N/A</v>
      </c>
      <c r="L299" t="str">
        <f t="shared" si="33"/>
        <v>N/A</v>
      </c>
      <c r="M299" t="str">
        <f t="shared" si="34"/>
        <v>N/A</v>
      </c>
      <c r="N299" t="str">
        <f t="shared" si="35"/>
        <v>N/A</v>
      </c>
      <c r="P299" t="str">
        <f t="shared" si="37"/>
        <v>no_pos</v>
      </c>
      <c r="Q299">
        <f t="shared" si="38"/>
        <v>0</v>
      </c>
      <c r="R299">
        <f t="shared" si="39"/>
        <v>0</v>
      </c>
    </row>
    <row r="300" spans="1:18" x14ac:dyDescent="0.3">
      <c r="A300" s="1">
        <v>8</v>
      </c>
      <c r="B300" t="s">
        <v>829</v>
      </c>
      <c r="C300" t="s">
        <v>830</v>
      </c>
      <c r="D300" t="s">
        <v>831</v>
      </c>
      <c r="E300" t="s">
        <v>832</v>
      </c>
      <c r="F300" t="s">
        <v>833</v>
      </c>
      <c r="G300" t="s">
        <v>834</v>
      </c>
      <c r="H300" t="str">
        <f t="shared" si="36"/>
        <v>N/A</v>
      </c>
      <c r="J300" t="str">
        <f t="shared" si="31"/>
        <v>427877</v>
      </c>
      <c r="K300" t="str">
        <f t="shared" si="32"/>
        <v>490060</v>
      </c>
      <c r="L300" t="str">
        <f t="shared" si="33"/>
        <v>361856</v>
      </c>
      <c r="M300" t="str">
        <f t="shared" si="34"/>
        <v>513985</v>
      </c>
      <c r="N300" t="str">
        <f t="shared" si="35"/>
        <v>440536</v>
      </c>
      <c r="P300" t="str">
        <f t="shared" si="37"/>
        <v>no_pos</v>
      </c>
      <c r="Q300">
        <f t="shared" si="38"/>
        <v>0</v>
      </c>
      <c r="R300">
        <f t="shared" si="39"/>
        <v>0</v>
      </c>
    </row>
    <row r="301" spans="1:18" x14ac:dyDescent="0.3">
      <c r="A301" s="1">
        <v>9</v>
      </c>
      <c r="B301" t="s">
        <v>835</v>
      </c>
      <c r="C301" t="s">
        <v>836</v>
      </c>
      <c r="D301" t="s">
        <v>837</v>
      </c>
      <c r="E301" t="s">
        <v>838</v>
      </c>
      <c r="F301" t="s">
        <v>839</v>
      </c>
      <c r="G301" t="s">
        <v>840</v>
      </c>
      <c r="H301" t="str">
        <f t="shared" si="36"/>
        <v>pos_trend</v>
      </c>
      <c r="J301">
        <f t="shared" si="31"/>
        <v>5030000</v>
      </c>
      <c r="K301">
        <f t="shared" si="32"/>
        <v>5790000</v>
      </c>
      <c r="L301">
        <f t="shared" si="33"/>
        <v>7060000</v>
      </c>
      <c r="M301">
        <f t="shared" si="34"/>
        <v>7160000</v>
      </c>
      <c r="N301">
        <f t="shared" si="35"/>
        <v>8810000</v>
      </c>
      <c r="P301" t="str">
        <f t="shared" si="37"/>
        <v>all_pos</v>
      </c>
      <c r="Q301">
        <f t="shared" si="38"/>
        <v>5</v>
      </c>
      <c r="R301">
        <f t="shared" si="39"/>
        <v>0</v>
      </c>
    </row>
    <row r="302" spans="1:18" x14ac:dyDescent="0.3">
      <c r="A302" s="1">
        <v>10</v>
      </c>
      <c r="B302" t="s">
        <v>841</v>
      </c>
      <c r="C302" t="s">
        <v>331</v>
      </c>
      <c r="D302" t="s">
        <v>331</v>
      </c>
      <c r="E302" t="s">
        <v>331</v>
      </c>
      <c r="F302" t="s">
        <v>331</v>
      </c>
      <c r="G302" t="s">
        <v>331</v>
      </c>
      <c r="H302" t="str">
        <f t="shared" si="36"/>
        <v>N/A</v>
      </c>
      <c r="J302" t="str">
        <f t="shared" si="31"/>
        <v>N/A</v>
      </c>
      <c r="K302" t="str">
        <f t="shared" si="32"/>
        <v>N/A</v>
      </c>
      <c r="L302" t="str">
        <f t="shared" si="33"/>
        <v>N/A</v>
      </c>
      <c r="M302" t="str">
        <f t="shared" si="34"/>
        <v>N/A</v>
      </c>
      <c r="N302" t="str">
        <f t="shared" si="35"/>
        <v>N/A</v>
      </c>
      <c r="P302" t="str">
        <f t="shared" si="37"/>
        <v>no_pos</v>
      </c>
      <c r="Q302">
        <f t="shared" si="38"/>
        <v>0</v>
      </c>
      <c r="R302">
        <f t="shared" si="39"/>
        <v>0</v>
      </c>
    </row>
    <row r="303" spans="1:18" x14ac:dyDescent="0.3">
      <c r="A303" s="1">
        <v>11</v>
      </c>
      <c r="B303" t="s">
        <v>842</v>
      </c>
      <c r="C303" t="s">
        <v>843</v>
      </c>
      <c r="D303" t="s">
        <v>844</v>
      </c>
      <c r="E303" t="s">
        <v>845</v>
      </c>
      <c r="F303" t="s">
        <v>846</v>
      </c>
      <c r="G303" t="s">
        <v>847</v>
      </c>
      <c r="H303" t="str">
        <f t="shared" si="36"/>
        <v>N/A</v>
      </c>
      <c r="J303">
        <f t="shared" si="31"/>
        <v>-6300000</v>
      </c>
      <c r="K303" t="str">
        <f t="shared" si="32"/>
        <v>683609</v>
      </c>
      <c r="L303">
        <f t="shared" si="33"/>
        <v>-2410000</v>
      </c>
      <c r="M303">
        <f t="shared" si="34"/>
        <v>-6080000</v>
      </c>
      <c r="N303" t="str">
        <f t="shared" si="35"/>
        <v>43402</v>
      </c>
      <c r="P303" t="str">
        <f t="shared" si="37"/>
        <v>no_pos</v>
      </c>
      <c r="Q303">
        <f t="shared" si="38"/>
        <v>0</v>
      </c>
      <c r="R303">
        <f t="shared" si="39"/>
        <v>3</v>
      </c>
    </row>
    <row r="304" spans="1:18" x14ac:dyDescent="0.3">
      <c r="A304" s="1">
        <v>12</v>
      </c>
      <c r="B304" t="s">
        <v>848</v>
      </c>
      <c r="C304" t="s">
        <v>849</v>
      </c>
      <c r="D304" t="s">
        <v>850</v>
      </c>
      <c r="E304" t="s">
        <v>851</v>
      </c>
      <c r="F304" t="s">
        <v>852</v>
      </c>
      <c r="G304" t="s">
        <v>853</v>
      </c>
      <c r="H304" t="str">
        <f t="shared" si="36"/>
        <v>N/A</v>
      </c>
      <c r="J304">
        <f t="shared" si="31"/>
        <v>-3560000</v>
      </c>
      <c r="K304" t="str">
        <f t="shared" si="32"/>
        <v>785952</v>
      </c>
      <c r="L304">
        <f t="shared" si="33"/>
        <v>-1730000</v>
      </c>
      <c r="M304">
        <f t="shared" si="34"/>
        <v>-16948</v>
      </c>
      <c r="N304" t="str">
        <f t="shared" si="35"/>
        <v>499940</v>
      </c>
      <c r="P304" t="str">
        <f t="shared" si="37"/>
        <v>no_pos</v>
      </c>
      <c r="Q304">
        <f t="shared" si="38"/>
        <v>0</v>
      </c>
      <c r="R304">
        <f t="shared" si="39"/>
        <v>3</v>
      </c>
    </row>
    <row r="305" spans="1:18" x14ac:dyDescent="0.3">
      <c r="A305" s="1">
        <v>13</v>
      </c>
      <c r="B305" t="s">
        <v>701</v>
      </c>
      <c r="C305" t="s">
        <v>854</v>
      </c>
      <c r="D305" t="s">
        <v>855</v>
      </c>
      <c r="E305" t="s">
        <v>856</v>
      </c>
      <c r="F305" t="s">
        <v>857</v>
      </c>
      <c r="G305" t="s">
        <v>858</v>
      </c>
      <c r="H305" t="str">
        <f t="shared" si="36"/>
        <v>N/A</v>
      </c>
      <c r="J305">
        <f t="shared" si="31"/>
        <v>1480000</v>
      </c>
      <c r="K305">
        <f t="shared" si="32"/>
        <v>-1750000</v>
      </c>
      <c r="L305">
        <f t="shared" si="33"/>
        <v>1880000</v>
      </c>
      <c r="M305">
        <f t="shared" si="34"/>
        <v>-1070000</v>
      </c>
      <c r="N305" t="str">
        <f t="shared" si="35"/>
        <v>610496</v>
      </c>
      <c r="P305" t="str">
        <f t="shared" si="37"/>
        <v>two_pos</v>
      </c>
      <c r="Q305">
        <f t="shared" si="38"/>
        <v>2</v>
      </c>
      <c r="R305">
        <f t="shared" si="39"/>
        <v>2</v>
      </c>
    </row>
    <row r="306" spans="1:18" x14ac:dyDescent="0.3">
      <c r="A306" s="1">
        <v>14</v>
      </c>
      <c r="B306" t="s">
        <v>859</v>
      </c>
      <c r="C306" t="s">
        <v>860</v>
      </c>
      <c r="D306" t="s">
        <v>861</v>
      </c>
      <c r="E306" t="s">
        <v>862</v>
      </c>
      <c r="F306" t="s">
        <v>863</v>
      </c>
      <c r="G306" t="s">
        <v>864</v>
      </c>
      <c r="H306" t="str">
        <f t="shared" si="36"/>
        <v>N/A</v>
      </c>
      <c r="J306">
        <f t="shared" si="31"/>
        <v>1080000</v>
      </c>
      <c r="K306" t="str">
        <f t="shared" si="32"/>
        <v>333099</v>
      </c>
      <c r="L306">
        <f t="shared" si="33"/>
        <v>-268052</v>
      </c>
      <c r="M306">
        <f t="shared" si="34"/>
        <v>-123267</v>
      </c>
      <c r="N306" t="str">
        <f t="shared" si="35"/>
        <v>314824</v>
      </c>
      <c r="P306" t="str">
        <f t="shared" si="37"/>
        <v>one_pos</v>
      </c>
      <c r="Q306">
        <f t="shared" si="38"/>
        <v>1</v>
      </c>
      <c r="R306">
        <f t="shared" si="39"/>
        <v>2</v>
      </c>
    </row>
    <row r="307" spans="1:18" x14ac:dyDescent="0.3">
      <c r="A307" s="1">
        <v>15</v>
      </c>
      <c r="B307" t="s">
        <v>865</v>
      </c>
      <c r="C307" t="s">
        <v>866</v>
      </c>
      <c r="D307" t="s">
        <v>702</v>
      </c>
      <c r="E307" t="s">
        <v>867</v>
      </c>
      <c r="F307" t="s">
        <v>860</v>
      </c>
      <c r="G307" t="s">
        <v>868</v>
      </c>
      <c r="H307" t="str">
        <f t="shared" si="36"/>
        <v>N/A</v>
      </c>
      <c r="J307">
        <f t="shared" si="31"/>
        <v>-1270000</v>
      </c>
      <c r="K307">
        <f t="shared" si="32"/>
        <v>6480000</v>
      </c>
      <c r="L307">
        <f t="shared" si="33"/>
        <v>4650000</v>
      </c>
      <c r="M307">
        <f t="shared" si="34"/>
        <v>1080000</v>
      </c>
      <c r="N307">
        <f t="shared" si="35"/>
        <v>8860000</v>
      </c>
      <c r="P307" t="str">
        <f t="shared" si="37"/>
        <v>four_pos</v>
      </c>
      <c r="Q307">
        <f t="shared" si="38"/>
        <v>4</v>
      </c>
      <c r="R307">
        <f t="shared" si="39"/>
        <v>1</v>
      </c>
    </row>
    <row r="308" spans="1:18" x14ac:dyDescent="0.3">
      <c r="A308" s="1">
        <v>16</v>
      </c>
      <c r="B308" t="s">
        <v>869</v>
      </c>
      <c r="C308" t="s">
        <v>331</v>
      </c>
      <c r="D308" t="s">
        <v>870</v>
      </c>
      <c r="E308" t="s">
        <v>871</v>
      </c>
      <c r="F308" t="s">
        <v>872</v>
      </c>
      <c r="G308" t="s">
        <v>873</v>
      </c>
      <c r="H308" t="str">
        <f t="shared" si="36"/>
        <v>N/A</v>
      </c>
      <c r="J308" t="str">
        <f t="shared" si="31"/>
        <v>N/A</v>
      </c>
      <c r="K308">
        <f t="shared" si="32"/>
        <v>6.0883000000000003</v>
      </c>
      <c r="L308">
        <f t="shared" si="33"/>
        <v>-0.28210000000000002</v>
      </c>
      <c r="M308">
        <f t="shared" si="34"/>
        <v>-0.76769999999999994</v>
      </c>
      <c r="N308">
        <f t="shared" si="35"/>
        <v>7.2030999999999992</v>
      </c>
      <c r="P308" t="str">
        <f t="shared" si="37"/>
        <v>two_pos</v>
      </c>
      <c r="Q308">
        <f t="shared" si="38"/>
        <v>2</v>
      </c>
      <c r="R308">
        <f t="shared" si="39"/>
        <v>2</v>
      </c>
    </row>
    <row r="309" spans="1:18" x14ac:dyDescent="0.3">
      <c r="A309" s="1">
        <v>17</v>
      </c>
      <c r="B309" t="s">
        <v>874</v>
      </c>
      <c r="C309" t="s">
        <v>875</v>
      </c>
      <c r="D309" t="s">
        <v>876</v>
      </c>
      <c r="E309" t="s">
        <v>877</v>
      </c>
      <c r="F309" t="s">
        <v>878</v>
      </c>
      <c r="G309" t="s">
        <v>879</v>
      </c>
      <c r="H309" t="str">
        <f t="shared" si="36"/>
        <v>N/A</v>
      </c>
      <c r="J309">
        <f t="shared" si="31"/>
        <v>-1.5100000000000001E-2</v>
      </c>
      <c r="K309">
        <f t="shared" si="32"/>
        <v>7.2300000000000003E-2</v>
      </c>
      <c r="L309">
        <f t="shared" si="33"/>
        <v>4.3400000000000001E-2</v>
      </c>
      <c r="M309">
        <f t="shared" si="34"/>
        <v>9.7999999999999997E-3</v>
      </c>
      <c r="N309">
        <f t="shared" si="35"/>
        <v>7.110000000000001E-2</v>
      </c>
      <c r="P309" t="str">
        <f t="shared" si="37"/>
        <v>four_pos</v>
      </c>
      <c r="Q309">
        <f t="shared" si="38"/>
        <v>4</v>
      </c>
      <c r="R309">
        <f t="shared" si="39"/>
        <v>1</v>
      </c>
    </row>
    <row r="310" spans="1:18" x14ac:dyDescent="0.3">
      <c r="H310" t="str">
        <f t="shared" si="36"/>
        <v>N/A</v>
      </c>
      <c r="J310" t="str">
        <f t="shared" si="31"/>
        <v>N/A</v>
      </c>
      <c r="K310" t="str">
        <f t="shared" si="32"/>
        <v>N/A</v>
      </c>
      <c r="L310" t="str">
        <f t="shared" si="33"/>
        <v>N/A</v>
      </c>
      <c r="M310" t="str">
        <f t="shared" si="34"/>
        <v>N/A</v>
      </c>
      <c r="N310" t="str">
        <f t="shared" si="35"/>
        <v>N/A</v>
      </c>
      <c r="P310" t="str">
        <f t="shared" si="37"/>
        <v>no_pos</v>
      </c>
      <c r="Q310">
        <f t="shared" si="38"/>
        <v>0</v>
      </c>
      <c r="R310">
        <f t="shared" si="39"/>
        <v>0</v>
      </c>
    </row>
    <row r="311" spans="1:18" x14ac:dyDescent="0.3">
      <c r="B311" s="1" t="s">
        <v>383</v>
      </c>
      <c r="C311" s="1" t="s">
        <v>319</v>
      </c>
      <c r="D311" s="1" t="s">
        <v>320</v>
      </c>
      <c r="E311" s="1" t="s">
        <v>321</v>
      </c>
      <c r="F311" s="1" t="s">
        <v>322</v>
      </c>
      <c r="G311" s="1" t="s">
        <v>323</v>
      </c>
      <c r="H311" t="str">
        <f t="shared" si="36"/>
        <v>pos_trend</v>
      </c>
      <c r="J311" t="str">
        <f t="shared" si="31"/>
        <v>2012</v>
      </c>
      <c r="K311" t="str">
        <f t="shared" si="32"/>
        <v>2013</v>
      </c>
      <c r="L311" t="str">
        <f t="shared" si="33"/>
        <v>2014</v>
      </c>
      <c r="M311" t="str">
        <f t="shared" si="34"/>
        <v>2015</v>
      </c>
      <c r="N311" t="str">
        <f t="shared" si="35"/>
        <v>2016</v>
      </c>
      <c r="P311" t="str">
        <f t="shared" si="37"/>
        <v>no_pos</v>
      </c>
      <c r="Q311">
        <f t="shared" si="38"/>
        <v>0</v>
      </c>
      <c r="R311">
        <f t="shared" si="39"/>
        <v>0</v>
      </c>
    </row>
    <row r="312" spans="1:18" x14ac:dyDescent="0.3">
      <c r="A312" s="1">
        <v>0</v>
      </c>
      <c r="B312" t="s">
        <v>880</v>
      </c>
      <c r="C312" t="s">
        <v>881</v>
      </c>
      <c r="D312" t="s">
        <v>882</v>
      </c>
      <c r="E312" t="s">
        <v>883</v>
      </c>
      <c r="F312" t="s">
        <v>884</v>
      </c>
      <c r="G312" t="s">
        <v>885</v>
      </c>
      <c r="H312" t="str">
        <f t="shared" si="36"/>
        <v>N/A</v>
      </c>
      <c r="J312">
        <f t="shared" si="31"/>
        <v>-814571</v>
      </c>
      <c r="K312">
        <f t="shared" si="32"/>
        <v>-4690000</v>
      </c>
      <c r="L312">
        <f t="shared" si="33"/>
        <v>-2160000</v>
      </c>
      <c r="M312">
        <f t="shared" si="34"/>
        <v>-1920000</v>
      </c>
      <c r="N312">
        <f t="shared" si="35"/>
        <v>-1840000</v>
      </c>
      <c r="P312" t="str">
        <f t="shared" si="37"/>
        <v>no_pos</v>
      </c>
      <c r="Q312">
        <f t="shared" si="38"/>
        <v>0</v>
      </c>
      <c r="R312">
        <f t="shared" si="39"/>
        <v>5</v>
      </c>
    </row>
    <row r="313" spans="1:18" x14ac:dyDescent="0.3">
      <c r="A313" s="1">
        <v>1</v>
      </c>
      <c r="B313" t="s">
        <v>886</v>
      </c>
      <c r="C313" t="s">
        <v>887</v>
      </c>
      <c r="D313" t="s">
        <v>888</v>
      </c>
      <c r="E313" t="s">
        <v>889</v>
      </c>
      <c r="F313" t="s">
        <v>890</v>
      </c>
      <c r="G313" t="s">
        <v>891</v>
      </c>
      <c r="H313" t="str">
        <f t="shared" si="36"/>
        <v>N/A</v>
      </c>
      <c r="J313">
        <f t="shared" si="31"/>
        <v>-681135</v>
      </c>
      <c r="K313">
        <f t="shared" si="32"/>
        <v>-4590000</v>
      </c>
      <c r="L313">
        <f t="shared" si="33"/>
        <v>-2040000</v>
      </c>
      <c r="M313">
        <f t="shared" si="34"/>
        <v>-1760000</v>
      </c>
      <c r="N313">
        <f t="shared" si="35"/>
        <v>-1810000</v>
      </c>
      <c r="P313" t="str">
        <f t="shared" si="37"/>
        <v>no_pos</v>
      </c>
      <c r="Q313">
        <f t="shared" si="38"/>
        <v>0</v>
      </c>
      <c r="R313">
        <f t="shared" si="39"/>
        <v>5</v>
      </c>
    </row>
    <row r="314" spans="1:18" x14ac:dyDescent="0.3">
      <c r="A314" s="1">
        <v>2</v>
      </c>
      <c r="B314" t="s">
        <v>892</v>
      </c>
      <c r="C314" t="s">
        <v>893</v>
      </c>
      <c r="D314" t="s">
        <v>894</v>
      </c>
      <c r="E314" t="s">
        <v>895</v>
      </c>
      <c r="F314" t="s">
        <v>896</v>
      </c>
      <c r="G314" t="s">
        <v>897</v>
      </c>
      <c r="H314" t="str">
        <f t="shared" si="36"/>
        <v>N/A</v>
      </c>
      <c r="J314">
        <f t="shared" si="31"/>
        <v>-133436</v>
      </c>
      <c r="K314">
        <f t="shared" si="32"/>
        <v>-102140</v>
      </c>
      <c r="L314">
        <f t="shared" si="33"/>
        <v>-118470</v>
      </c>
      <c r="M314">
        <f t="shared" si="34"/>
        <v>-161877</v>
      </c>
      <c r="N314">
        <f t="shared" si="35"/>
        <v>-29371</v>
      </c>
      <c r="P314" t="str">
        <f t="shared" si="37"/>
        <v>no_pos</v>
      </c>
      <c r="Q314">
        <f t="shared" si="38"/>
        <v>0</v>
      </c>
      <c r="R314">
        <f t="shared" si="39"/>
        <v>5</v>
      </c>
    </row>
    <row r="315" spans="1:18" x14ac:dyDescent="0.3">
      <c r="A315" s="1">
        <v>3</v>
      </c>
      <c r="B315" t="s">
        <v>898</v>
      </c>
      <c r="C315" t="s">
        <v>331</v>
      </c>
      <c r="D315" t="s">
        <v>899</v>
      </c>
      <c r="E315" t="s">
        <v>900</v>
      </c>
      <c r="F315" t="s">
        <v>901</v>
      </c>
      <c r="G315" t="s">
        <v>902</v>
      </c>
      <c r="H315" t="str">
        <f t="shared" si="36"/>
        <v>N/A</v>
      </c>
      <c r="J315" t="str">
        <f t="shared" si="31"/>
        <v>N/A</v>
      </c>
      <c r="K315">
        <f t="shared" si="32"/>
        <v>-4.7625999999999999</v>
      </c>
      <c r="L315">
        <f t="shared" si="33"/>
        <v>0.53969999999999996</v>
      </c>
      <c r="M315">
        <f t="shared" si="34"/>
        <v>0.11199999999999999</v>
      </c>
      <c r="N315">
        <f t="shared" si="35"/>
        <v>4.1399999999999999E-2</v>
      </c>
      <c r="P315" t="str">
        <f t="shared" si="37"/>
        <v>three_pos</v>
      </c>
      <c r="Q315">
        <f t="shared" si="38"/>
        <v>3</v>
      </c>
      <c r="R315">
        <f t="shared" si="39"/>
        <v>1</v>
      </c>
    </row>
    <row r="316" spans="1:18" x14ac:dyDescent="0.3">
      <c r="A316" s="1">
        <v>4</v>
      </c>
      <c r="B316" t="s">
        <v>903</v>
      </c>
      <c r="C316" t="s">
        <v>904</v>
      </c>
      <c r="D316" t="s">
        <v>905</v>
      </c>
      <c r="E316" t="s">
        <v>906</v>
      </c>
      <c r="F316" t="s">
        <v>907</v>
      </c>
      <c r="G316" t="s">
        <v>908</v>
      </c>
      <c r="H316" t="str">
        <f t="shared" si="36"/>
        <v>N/A</v>
      </c>
      <c r="J316">
        <f t="shared" si="31"/>
        <v>-9.7000000000000003E-3</v>
      </c>
      <c r="K316">
        <f t="shared" si="32"/>
        <v>-5.2400000000000002E-2</v>
      </c>
      <c r="L316">
        <f t="shared" si="33"/>
        <v>-2.0199999999999999E-2</v>
      </c>
      <c r="M316">
        <f t="shared" si="34"/>
        <v>-1.7500000000000002E-2</v>
      </c>
      <c r="N316">
        <f t="shared" si="35"/>
        <v>-1.4800000000000001E-2</v>
      </c>
      <c r="P316" t="str">
        <f t="shared" si="37"/>
        <v>no_pos</v>
      </c>
      <c r="Q316">
        <f t="shared" si="38"/>
        <v>0</v>
      </c>
      <c r="R316">
        <f t="shared" si="39"/>
        <v>5</v>
      </c>
    </row>
    <row r="317" spans="1:18" x14ac:dyDescent="0.3">
      <c r="A317" s="1">
        <v>5</v>
      </c>
      <c r="B317" t="s">
        <v>909</v>
      </c>
      <c r="C317" t="s">
        <v>910</v>
      </c>
      <c r="D317" t="s">
        <v>331</v>
      </c>
      <c r="E317" t="s">
        <v>911</v>
      </c>
      <c r="F317" t="s">
        <v>331</v>
      </c>
      <c r="G317" t="str">
        <f>"-"</f>
        <v>-</v>
      </c>
      <c r="H317" t="str">
        <f t="shared" si="36"/>
        <v>N/A</v>
      </c>
      <c r="J317">
        <f t="shared" ref="J317:M317" si="40">IFERROR(IF(MID(C317,LEN(C317)-1,1)="B",1000000000*(-1)*VALUE(MID(C317,2,LEN(C317)-3)),IF(LEFT(C317,1)="(",IF(MID(C317,LEN(C317)-1,1)="M",1000000*(-1)*VALUE(MID(C317,2,LEN(C317)-3)),-VALUE(MID(C317,2,LEN(C317)-2))),IF(TRIM(C317)="-", "N/A", IF(RIGHT(C317,1)="M",1000000*VALUE(LEFT(C317,LEN(C317)-1)),IF(RIGHT(C317,1)="B",1000000000*VALUE(LEFT(C317,LEN(C317)-1)),IF(RIGHT(C317,1)="%",0.01*VALUE(LEFT(C317,LEN(C317)-1)),C317)))))),"N/A")</f>
        <v>-1470000</v>
      </c>
      <c r="K317" t="str">
        <f t="shared" si="40"/>
        <v>N/A</v>
      </c>
      <c r="L317">
        <f t="shared" si="40"/>
        <v>-13810000</v>
      </c>
      <c r="M317" t="str">
        <f t="shared" si="40"/>
        <v>N/A</v>
      </c>
      <c r="N317" t="str">
        <f>IFERROR(IF(MID(G317,LEN(G317)-1,1)="B",1000000000*(-1)*VALUE(MID(G317,2,LEN(G317)-3)),IF(LEFT(G317,1)="(",IF(MID(G317,LEN(G317)-1,1)="M",1000000*(-1)*VALUE(MID(G317,2,LEN(G317)-3)),-VALUE(MID(G317,2,LEN(G317)-2))),IF(TRIM(G317)="-", "N/A", IF(RIGHT(G317,1)="M",1000000*VALUE(LEFT(G317,LEN(G317)-1)),IF(RIGHT(G317,1)="B",1000000000*VALUE(LEFT(G317,LEN(G317)-1)),IF(RIGHT(G317,1)="%",0.01*VALUE(LEFT(G317,LEN(G317)-1)),G317)))))),"N/A")</f>
        <v>N/A</v>
      </c>
      <c r="P317" t="str">
        <f t="shared" si="37"/>
        <v>no_pos</v>
      </c>
      <c r="Q317">
        <f t="shared" si="38"/>
        <v>0</v>
      </c>
      <c r="R317">
        <f t="shared" si="39"/>
        <v>2</v>
      </c>
    </row>
    <row r="318" spans="1:18" x14ac:dyDescent="0.3">
      <c r="A318" s="1">
        <v>6</v>
      </c>
      <c r="B318" t="s">
        <v>913</v>
      </c>
      <c r="C318" t="s">
        <v>331</v>
      </c>
      <c r="D318" t="s">
        <v>331</v>
      </c>
      <c r="E318" t="s">
        <v>914</v>
      </c>
      <c r="F318" t="s">
        <v>915</v>
      </c>
      <c r="G318" t="s">
        <v>331</v>
      </c>
      <c r="H318" t="str">
        <f t="shared" si="36"/>
        <v>N/A</v>
      </c>
      <c r="J318" t="str">
        <f t="shared" ref="J318:J341" si="41">IFERROR(IF(MID(C318,LEN(C318)-1,1)="B",1000000000*(-1)*VALUE(MID(C318,2,LEN(C318)-3)),IF(LEFT(C318,1)="(",IF(MID(C318,LEN(C318)-1,1)="M",1000000*(-1)*VALUE(MID(C318,2,LEN(C318)-3)),-VALUE(MID(C318,2,LEN(C318)-2))),IF(TRIM(C318)="-", "N/A", IF(RIGHT(C318,1)="M",1000000*VALUE(LEFT(C318,LEN(C318)-1)),IF(RIGHT(C318,1)="B",1000000000*VALUE(LEFT(C318,LEN(C318)-1)),IF(RIGHT(C318,1)="%",0.01*VALUE(LEFT(C318,LEN(C318)-1)),C318)))))),"N/A")</f>
        <v>N/A</v>
      </c>
      <c r="K318" t="str">
        <f t="shared" ref="K318:K341" si="42">IFERROR(IF(MID(D318,LEN(D318)-1,1)="B",1000000000*(-1)*VALUE(MID(D318,2,LEN(D318)-3)),IF(LEFT(D318,1)="(",IF(MID(D318,LEN(D318)-1,1)="M",1000000*(-1)*VALUE(MID(D318,2,LEN(D318)-3)),-VALUE(MID(D318,2,LEN(D318)-2))),IF(TRIM(D318)="-", "N/A", IF(RIGHT(D318,1)="M",1000000*VALUE(LEFT(D318,LEN(D318)-1)),IF(RIGHT(D318,1)="B",1000000000*VALUE(LEFT(D318,LEN(D318)-1)),IF(RIGHT(D318,1)="%",0.01*VALUE(LEFT(D318,LEN(D318)-1)),D318)))))),"N/A")</f>
        <v>N/A</v>
      </c>
      <c r="L318" t="str">
        <f t="shared" ref="L318:L341" si="43">IFERROR(IF(MID(E318,LEN(E318)-1,1)="B",1000000000*(-1)*VALUE(MID(E318,2,LEN(E318)-3)),IF(LEFT(E318,1)="(",IF(MID(E318,LEN(E318)-1,1)="M",1000000*(-1)*VALUE(MID(E318,2,LEN(E318)-3)),-VALUE(MID(E318,2,LEN(E318)-2))),IF(TRIM(E318)="-", "N/A", IF(RIGHT(E318,1)="M",1000000*VALUE(LEFT(E318,LEN(E318)-1)),IF(RIGHT(E318,1)="B",1000000000*VALUE(LEFT(E318,LEN(E318)-1)),IF(RIGHT(E318,1)="%",0.01*VALUE(LEFT(E318,LEN(E318)-1)),E318)))))),"N/A")</f>
        <v>773104</v>
      </c>
      <c r="M318" t="str">
        <f t="shared" ref="M318:M341" si="44">IFERROR(IF(MID(F318,LEN(F318)-1,1)="B",1000000000*(-1)*VALUE(MID(F318,2,LEN(F318)-3)),IF(LEFT(F318,1)="(",IF(MID(F318,LEN(F318)-1,1)="M",1000000*(-1)*VALUE(MID(F318,2,LEN(F318)-3)),-VALUE(MID(F318,2,LEN(F318)-2))),IF(TRIM(F318)="-", "N/A", IF(RIGHT(F318,1)="M",1000000*VALUE(LEFT(F318,LEN(F318)-1)),IF(RIGHT(F318,1)="B",1000000000*VALUE(LEFT(F318,LEN(F318)-1)),IF(RIGHT(F318,1)="%",0.01*VALUE(LEFT(F318,LEN(F318)-1)),F318)))))),"N/A")</f>
        <v>4980</v>
      </c>
      <c r="N318" t="str">
        <f t="shared" ref="N318:N340" si="45">IFERROR(IF(MID(G318,LEN(G318)-1,1)="B",1000000000*(-1)*VALUE(MID(G318,2,LEN(G318)-3)),IF(LEFT(G318,1)="(",IF(MID(G318,LEN(G318)-1,1)="M",1000000*(-1)*VALUE(MID(G318,2,LEN(G318)-3)),-VALUE(MID(G318,2,LEN(G318)-2))),IF(TRIM(G318)="-", "N/A", IF(RIGHT(G318,1)="M",1000000*VALUE(LEFT(G318,LEN(G318)-1)),IF(RIGHT(G318,1)="B",1000000000*VALUE(LEFT(G318,LEN(G318)-1)),IF(RIGHT(G318,1)="%",0.01*VALUE(LEFT(G318,LEN(G318)-1)),G318)))))),"N/A")</f>
        <v>N/A</v>
      </c>
      <c r="P318" t="str">
        <f t="shared" si="37"/>
        <v>no_pos</v>
      </c>
      <c r="Q318">
        <f t="shared" si="38"/>
        <v>0</v>
      </c>
      <c r="R318">
        <f t="shared" si="39"/>
        <v>0</v>
      </c>
    </row>
    <row r="319" spans="1:18" x14ac:dyDescent="0.3">
      <c r="A319" s="1">
        <v>7</v>
      </c>
      <c r="B319" t="s">
        <v>916</v>
      </c>
      <c r="C319" t="s">
        <v>331</v>
      </c>
      <c r="D319" t="s">
        <v>331</v>
      </c>
      <c r="E319" t="s">
        <v>331</v>
      </c>
      <c r="F319" t="s">
        <v>331</v>
      </c>
      <c r="G319" t="s">
        <v>331</v>
      </c>
      <c r="H319" t="str">
        <f t="shared" si="36"/>
        <v>N/A</v>
      </c>
      <c r="J319" t="str">
        <f t="shared" si="41"/>
        <v>N/A</v>
      </c>
      <c r="K319" t="str">
        <f t="shared" si="42"/>
        <v>N/A</v>
      </c>
      <c r="L319" t="str">
        <f t="shared" si="43"/>
        <v>N/A</v>
      </c>
      <c r="M319" t="str">
        <f t="shared" si="44"/>
        <v>N/A</v>
      </c>
      <c r="N319" t="str">
        <f t="shared" si="45"/>
        <v>N/A</v>
      </c>
      <c r="P319" t="str">
        <f t="shared" si="37"/>
        <v>no_pos</v>
      </c>
      <c r="Q319">
        <f t="shared" si="38"/>
        <v>0</v>
      </c>
      <c r="R319">
        <f t="shared" si="39"/>
        <v>0</v>
      </c>
    </row>
    <row r="320" spans="1:18" x14ac:dyDescent="0.3">
      <c r="A320" s="1">
        <v>8</v>
      </c>
      <c r="B320" t="s">
        <v>917</v>
      </c>
      <c r="C320" t="s">
        <v>331</v>
      </c>
      <c r="D320" t="s">
        <v>331</v>
      </c>
      <c r="E320" t="s">
        <v>331</v>
      </c>
      <c r="F320" t="s">
        <v>331</v>
      </c>
      <c r="G320" t="s">
        <v>331</v>
      </c>
      <c r="H320" t="str">
        <f t="shared" si="36"/>
        <v>N/A</v>
      </c>
      <c r="J320" t="str">
        <f t="shared" si="41"/>
        <v>N/A</v>
      </c>
      <c r="K320" t="str">
        <f t="shared" si="42"/>
        <v>N/A</v>
      </c>
      <c r="L320" t="str">
        <f t="shared" si="43"/>
        <v>N/A</v>
      </c>
      <c r="M320" t="str">
        <f t="shared" si="44"/>
        <v>N/A</v>
      </c>
      <c r="N320" t="str">
        <f t="shared" si="45"/>
        <v>N/A</v>
      </c>
      <c r="P320" t="str">
        <f t="shared" si="37"/>
        <v>no_pos</v>
      </c>
      <c r="Q320">
        <f t="shared" si="38"/>
        <v>0</v>
      </c>
      <c r="R320">
        <f t="shared" si="39"/>
        <v>0</v>
      </c>
    </row>
    <row r="321" spans="1:18" x14ac:dyDescent="0.3">
      <c r="A321" s="1">
        <v>9</v>
      </c>
      <c r="B321" t="s">
        <v>918</v>
      </c>
      <c r="C321" t="s">
        <v>331</v>
      </c>
      <c r="D321" t="s">
        <v>331</v>
      </c>
      <c r="E321" t="s">
        <v>331</v>
      </c>
      <c r="F321" t="s">
        <v>331</v>
      </c>
      <c r="G321" t="s">
        <v>331</v>
      </c>
      <c r="H321" t="str">
        <f t="shared" si="36"/>
        <v>N/A</v>
      </c>
      <c r="J321" t="str">
        <f t="shared" si="41"/>
        <v>N/A</v>
      </c>
      <c r="K321" t="str">
        <f t="shared" si="42"/>
        <v>N/A</v>
      </c>
      <c r="L321" t="str">
        <f t="shared" si="43"/>
        <v>N/A</v>
      </c>
      <c r="M321" t="str">
        <f t="shared" si="44"/>
        <v>N/A</v>
      </c>
      <c r="N321" t="str">
        <f t="shared" si="45"/>
        <v>N/A</v>
      </c>
      <c r="P321" t="str">
        <f t="shared" si="37"/>
        <v>no_pos</v>
      </c>
      <c r="Q321">
        <f t="shared" si="38"/>
        <v>0</v>
      </c>
      <c r="R321">
        <f t="shared" si="39"/>
        <v>0</v>
      </c>
    </row>
    <row r="322" spans="1:18" x14ac:dyDescent="0.3">
      <c r="A322" s="1">
        <v>10</v>
      </c>
      <c r="B322" t="s">
        <v>919</v>
      </c>
      <c r="C322" t="s">
        <v>331</v>
      </c>
      <c r="D322" t="s">
        <v>331</v>
      </c>
      <c r="E322" t="s">
        <v>331</v>
      </c>
      <c r="F322" t="s">
        <v>331</v>
      </c>
      <c r="G322" t="s">
        <v>331</v>
      </c>
      <c r="H322" t="str">
        <f t="shared" si="36"/>
        <v>N/A</v>
      </c>
      <c r="J322" t="str">
        <f t="shared" si="41"/>
        <v>N/A</v>
      </c>
      <c r="K322" t="str">
        <f t="shared" si="42"/>
        <v>N/A</v>
      </c>
      <c r="L322" t="str">
        <f t="shared" si="43"/>
        <v>N/A</v>
      </c>
      <c r="M322" t="str">
        <f t="shared" si="44"/>
        <v>N/A</v>
      </c>
      <c r="N322" t="str">
        <f t="shared" si="45"/>
        <v>N/A</v>
      </c>
      <c r="P322" t="str">
        <f t="shared" si="37"/>
        <v>no_pos</v>
      </c>
      <c r="Q322">
        <f t="shared" si="38"/>
        <v>0</v>
      </c>
      <c r="R322">
        <f t="shared" si="39"/>
        <v>0</v>
      </c>
    </row>
    <row r="323" spans="1:18" x14ac:dyDescent="0.3">
      <c r="A323" s="1">
        <v>11</v>
      </c>
      <c r="B323" t="s">
        <v>920</v>
      </c>
      <c r="C323" t="s">
        <v>331</v>
      </c>
      <c r="D323" t="s">
        <v>921</v>
      </c>
      <c r="E323" t="s">
        <v>331</v>
      </c>
      <c r="F323" t="s">
        <v>331</v>
      </c>
      <c r="G323" t="s">
        <v>331</v>
      </c>
      <c r="H323" t="str">
        <f t="shared" si="36"/>
        <v>N/A</v>
      </c>
      <c r="J323" t="str">
        <f t="shared" si="41"/>
        <v>N/A</v>
      </c>
      <c r="K323">
        <f t="shared" si="42"/>
        <v>1730000</v>
      </c>
      <c r="L323" t="str">
        <f t="shared" si="43"/>
        <v>N/A</v>
      </c>
      <c r="M323" t="str">
        <f t="shared" si="44"/>
        <v>N/A</v>
      </c>
      <c r="N323" t="str">
        <f t="shared" si="45"/>
        <v>N/A</v>
      </c>
      <c r="P323" t="str">
        <f t="shared" si="37"/>
        <v>one_pos</v>
      </c>
      <c r="Q323">
        <f t="shared" si="38"/>
        <v>1</v>
      </c>
      <c r="R323">
        <f t="shared" si="39"/>
        <v>0</v>
      </c>
    </row>
    <row r="324" spans="1:18" x14ac:dyDescent="0.3">
      <c r="A324" s="1">
        <v>12</v>
      </c>
      <c r="B324" t="s">
        <v>922</v>
      </c>
      <c r="C324" t="s">
        <v>923</v>
      </c>
      <c r="D324" t="s">
        <v>924</v>
      </c>
      <c r="E324" t="s">
        <v>925</v>
      </c>
      <c r="F324" t="s">
        <v>926</v>
      </c>
      <c r="G324" t="s">
        <v>927</v>
      </c>
      <c r="H324" t="str">
        <f t="shared" si="36"/>
        <v>N/A</v>
      </c>
      <c r="J324">
        <f t="shared" si="41"/>
        <v>-2290000</v>
      </c>
      <c r="K324">
        <f t="shared" si="42"/>
        <v>-2970000</v>
      </c>
      <c r="L324">
        <f t="shared" si="43"/>
        <v>-15190000</v>
      </c>
      <c r="M324">
        <f t="shared" si="44"/>
        <v>-1910000</v>
      </c>
      <c r="N324">
        <f t="shared" si="45"/>
        <v>-8810000</v>
      </c>
      <c r="P324" t="str">
        <f t="shared" si="37"/>
        <v>no_pos</v>
      </c>
      <c r="Q324">
        <f t="shared" si="38"/>
        <v>0</v>
      </c>
      <c r="R324">
        <f t="shared" si="39"/>
        <v>5</v>
      </c>
    </row>
    <row r="325" spans="1:18" x14ac:dyDescent="0.3">
      <c r="A325" s="1">
        <v>13</v>
      </c>
      <c r="B325" t="s">
        <v>928</v>
      </c>
      <c r="C325" t="s">
        <v>331</v>
      </c>
      <c r="D325" t="s">
        <v>929</v>
      </c>
      <c r="E325" t="s">
        <v>930</v>
      </c>
      <c r="F325" t="s">
        <v>931</v>
      </c>
      <c r="G325" t="s">
        <v>932</v>
      </c>
      <c r="H325" t="str">
        <f t="shared" si="36"/>
        <v>N/A</v>
      </c>
      <c r="J325" t="str">
        <f t="shared" si="41"/>
        <v>N/A</v>
      </c>
      <c r="K325">
        <f t="shared" si="42"/>
        <v>-0.29660000000000003</v>
      </c>
      <c r="L325">
        <f t="shared" si="43"/>
        <v>-4.1204999999999998</v>
      </c>
      <c r="M325">
        <f t="shared" si="44"/>
        <v>0.87400000000000011</v>
      </c>
      <c r="N325">
        <f t="shared" si="45"/>
        <v>-3.6038999999999999</v>
      </c>
      <c r="P325" t="str">
        <f t="shared" si="37"/>
        <v>one_pos</v>
      </c>
      <c r="Q325">
        <f t="shared" si="38"/>
        <v>1</v>
      </c>
      <c r="R325">
        <f t="shared" si="39"/>
        <v>3</v>
      </c>
    </row>
    <row r="326" spans="1:18" x14ac:dyDescent="0.3">
      <c r="A326" s="1">
        <v>14</v>
      </c>
      <c r="B326" t="s">
        <v>933</v>
      </c>
      <c r="C326" t="s">
        <v>934</v>
      </c>
      <c r="D326" t="s">
        <v>935</v>
      </c>
      <c r="E326" t="s">
        <v>936</v>
      </c>
      <c r="F326" t="s">
        <v>937</v>
      </c>
      <c r="G326" t="s">
        <v>938</v>
      </c>
      <c r="H326" t="str">
        <f t="shared" si="36"/>
        <v>N/A</v>
      </c>
      <c r="J326">
        <f t="shared" si="41"/>
        <v>-2.7099999999999999E-2</v>
      </c>
      <c r="K326">
        <f t="shared" si="42"/>
        <v>-3.3100000000000004E-2</v>
      </c>
      <c r="L326">
        <f t="shared" si="43"/>
        <v>-0.14169999999999999</v>
      </c>
      <c r="M326">
        <f t="shared" si="44"/>
        <v>-1.7399999999999999E-2</v>
      </c>
      <c r="N326">
        <f t="shared" si="45"/>
        <v>-7.0699999999999999E-2</v>
      </c>
      <c r="P326" t="str">
        <f t="shared" si="37"/>
        <v>no_pos</v>
      </c>
      <c r="Q326">
        <f t="shared" si="38"/>
        <v>0</v>
      </c>
      <c r="R326">
        <f t="shared" si="39"/>
        <v>5</v>
      </c>
    </row>
    <row r="327" spans="1:18" x14ac:dyDescent="0.3">
      <c r="H327" t="str">
        <f t="shared" si="36"/>
        <v>N/A</v>
      </c>
      <c r="J327" t="str">
        <f t="shared" si="41"/>
        <v>N/A</v>
      </c>
      <c r="K327" t="str">
        <f t="shared" si="42"/>
        <v>N/A</v>
      </c>
      <c r="L327" t="str">
        <f t="shared" si="43"/>
        <v>N/A</v>
      </c>
      <c r="M327" t="str">
        <f t="shared" si="44"/>
        <v>N/A</v>
      </c>
      <c r="N327" t="str">
        <f t="shared" si="45"/>
        <v>N/A</v>
      </c>
      <c r="P327" t="str">
        <f t="shared" si="37"/>
        <v>no_pos</v>
      </c>
      <c r="Q327">
        <f t="shared" si="38"/>
        <v>0</v>
      </c>
      <c r="R327">
        <f t="shared" si="39"/>
        <v>0</v>
      </c>
    </row>
    <row r="328" spans="1:18" x14ac:dyDescent="0.3">
      <c r="B328" s="1" t="s">
        <v>383</v>
      </c>
      <c r="C328" s="1" t="s">
        <v>319</v>
      </c>
      <c r="D328" s="1" t="s">
        <v>320</v>
      </c>
      <c r="E328" s="1" t="s">
        <v>321</v>
      </c>
      <c r="F328" s="1" t="s">
        <v>322</v>
      </c>
      <c r="G328" s="1" t="s">
        <v>323</v>
      </c>
      <c r="H328" t="str">
        <f t="shared" si="36"/>
        <v>pos_trend</v>
      </c>
      <c r="J328" t="str">
        <f t="shared" si="41"/>
        <v>2012</v>
      </c>
      <c r="K328" t="str">
        <f t="shared" si="42"/>
        <v>2013</v>
      </c>
      <c r="L328" t="str">
        <f t="shared" si="43"/>
        <v>2014</v>
      </c>
      <c r="M328" t="str">
        <f t="shared" si="44"/>
        <v>2015</v>
      </c>
      <c r="N328" t="str">
        <f t="shared" si="45"/>
        <v>2016</v>
      </c>
      <c r="P328" t="str">
        <f t="shared" si="37"/>
        <v>no_pos</v>
      </c>
      <c r="Q328">
        <f t="shared" si="38"/>
        <v>0</v>
      </c>
      <c r="R328">
        <f t="shared" si="39"/>
        <v>0</v>
      </c>
    </row>
    <row r="329" spans="1:18" x14ac:dyDescent="0.3">
      <c r="A329" s="1">
        <v>0</v>
      </c>
      <c r="B329" t="s">
        <v>939</v>
      </c>
      <c r="C329" t="s">
        <v>940</v>
      </c>
      <c r="D329" t="s">
        <v>941</v>
      </c>
      <c r="E329" t="s">
        <v>942</v>
      </c>
      <c r="F329" t="s">
        <v>943</v>
      </c>
      <c r="G329" t="s">
        <v>944</v>
      </c>
      <c r="H329" t="str">
        <f t="shared" si="36"/>
        <v>N/A</v>
      </c>
      <c r="J329">
        <f t="shared" si="41"/>
        <v>-1090000</v>
      </c>
      <c r="K329">
        <f t="shared" si="42"/>
        <v>-728392</v>
      </c>
      <c r="L329">
        <f t="shared" si="43"/>
        <v>-1060000</v>
      </c>
      <c r="M329">
        <f t="shared" si="44"/>
        <v>-1200000</v>
      </c>
      <c r="N329">
        <f t="shared" si="45"/>
        <v>-1330000</v>
      </c>
      <c r="P329" t="str">
        <f t="shared" si="37"/>
        <v>no_pos</v>
      </c>
      <c r="Q329">
        <f t="shared" si="38"/>
        <v>0</v>
      </c>
      <c r="R329">
        <f t="shared" si="39"/>
        <v>5</v>
      </c>
    </row>
    <row r="330" spans="1:18" x14ac:dyDescent="0.3">
      <c r="A330" s="1">
        <v>1</v>
      </c>
      <c r="B330" t="s">
        <v>945</v>
      </c>
      <c r="C330" t="s">
        <v>940</v>
      </c>
      <c r="D330" t="s">
        <v>941</v>
      </c>
      <c r="E330" t="s">
        <v>942</v>
      </c>
      <c r="F330" t="s">
        <v>943</v>
      </c>
      <c r="G330" t="s">
        <v>944</v>
      </c>
      <c r="H330" t="str">
        <f t="shared" si="36"/>
        <v>N/A</v>
      </c>
      <c r="J330">
        <f t="shared" si="41"/>
        <v>-1090000</v>
      </c>
      <c r="K330">
        <f t="shared" si="42"/>
        <v>-728392</v>
      </c>
      <c r="L330">
        <f t="shared" si="43"/>
        <v>-1060000</v>
      </c>
      <c r="M330">
        <f t="shared" si="44"/>
        <v>-1200000</v>
      </c>
      <c r="N330">
        <f t="shared" si="45"/>
        <v>-1330000</v>
      </c>
      <c r="P330" t="str">
        <f t="shared" si="37"/>
        <v>no_pos</v>
      </c>
      <c r="Q330">
        <f t="shared" si="38"/>
        <v>0</v>
      </c>
      <c r="R330">
        <f t="shared" si="39"/>
        <v>5</v>
      </c>
    </row>
    <row r="331" spans="1:18" x14ac:dyDescent="0.3">
      <c r="A331" s="1">
        <v>2</v>
      </c>
      <c r="B331" t="s">
        <v>500</v>
      </c>
      <c r="C331" t="s">
        <v>331</v>
      </c>
      <c r="D331" t="s">
        <v>331</v>
      </c>
      <c r="E331" t="s">
        <v>331</v>
      </c>
      <c r="F331" t="s">
        <v>331</v>
      </c>
      <c r="G331" t="s">
        <v>331</v>
      </c>
      <c r="H331" t="str">
        <f t="shared" si="36"/>
        <v>N/A</v>
      </c>
      <c r="J331" t="str">
        <f t="shared" si="41"/>
        <v>N/A</v>
      </c>
      <c r="K331" t="str">
        <f t="shared" si="42"/>
        <v>N/A</v>
      </c>
      <c r="L331" t="str">
        <f t="shared" si="43"/>
        <v>N/A</v>
      </c>
      <c r="M331" t="str">
        <f t="shared" si="44"/>
        <v>N/A</v>
      </c>
      <c r="N331" t="str">
        <f t="shared" si="45"/>
        <v>N/A</v>
      </c>
      <c r="P331" t="str">
        <f t="shared" si="37"/>
        <v>no_pos</v>
      </c>
      <c r="Q331">
        <f t="shared" si="38"/>
        <v>0</v>
      </c>
      <c r="R331">
        <f t="shared" si="39"/>
        <v>0</v>
      </c>
    </row>
    <row r="332" spans="1:18" x14ac:dyDescent="0.3">
      <c r="A332" s="1">
        <v>3</v>
      </c>
      <c r="B332" t="s">
        <v>946</v>
      </c>
      <c r="C332" t="s">
        <v>947</v>
      </c>
      <c r="D332" t="s">
        <v>948</v>
      </c>
      <c r="E332" t="s">
        <v>949</v>
      </c>
      <c r="F332" t="s">
        <v>950</v>
      </c>
      <c r="G332" t="s">
        <v>951</v>
      </c>
      <c r="H332" t="str">
        <f t="shared" si="36"/>
        <v>N/A</v>
      </c>
      <c r="J332">
        <f t="shared" si="41"/>
        <v>-267025</v>
      </c>
      <c r="K332" t="str">
        <f t="shared" si="42"/>
        <v>529179</v>
      </c>
      <c r="L332">
        <f t="shared" si="43"/>
        <v>1140000</v>
      </c>
      <c r="M332" t="str">
        <f t="shared" si="44"/>
        <v>569086</v>
      </c>
      <c r="N332">
        <f t="shared" si="45"/>
        <v>-512556</v>
      </c>
      <c r="P332" t="str">
        <f t="shared" si="37"/>
        <v>one_pos</v>
      </c>
      <c r="Q332">
        <f t="shared" si="38"/>
        <v>1</v>
      </c>
      <c r="R332">
        <f t="shared" si="39"/>
        <v>2</v>
      </c>
    </row>
    <row r="333" spans="1:18" x14ac:dyDescent="0.3">
      <c r="A333" s="1">
        <v>4</v>
      </c>
      <c r="B333" t="s">
        <v>952</v>
      </c>
      <c r="C333" t="s">
        <v>953</v>
      </c>
      <c r="D333" t="s">
        <v>331</v>
      </c>
      <c r="E333" t="s">
        <v>331</v>
      </c>
      <c r="F333" t="s">
        <v>954</v>
      </c>
      <c r="G333" t="s">
        <v>955</v>
      </c>
      <c r="H333" t="str">
        <f t="shared" si="36"/>
        <v>N/A</v>
      </c>
      <c r="J333">
        <f t="shared" si="41"/>
        <v>-438897</v>
      </c>
      <c r="K333" t="str">
        <f t="shared" si="42"/>
        <v>N/A</v>
      </c>
      <c r="L333" t="str">
        <f t="shared" si="43"/>
        <v>N/A</v>
      </c>
      <c r="M333">
        <f t="shared" si="44"/>
        <v>-679696</v>
      </c>
      <c r="N333">
        <f t="shared" si="45"/>
        <v>-907094</v>
      </c>
      <c r="P333" t="str">
        <f t="shared" si="37"/>
        <v>no_pos</v>
      </c>
      <c r="Q333">
        <f t="shared" si="38"/>
        <v>0</v>
      </c>
      <c r="R333">
        <f t="shared" si="39"/>
        <v>3</v>
      </c>
    </row>
    <row r="334" spans="1:18" x14ac:dyDescent="0.3">
      <c r="A334" s="1">
        <v>5</v>
      </c>
      <c r="B334" t="s">
        <v>956</v>
      </c>
      <c r="C334" t="s">
        <v>957</v>
      </c>
      <c r="D334" t="s">
        <v>948</v>
      </c>
      <c r="E334" t="s">
        <v>949</v>
      </c>
      <c r="F334" t="s">
        <v>958</v>
      </c>
      <c r="G334" t="s">
        <v>959</v>
      </c>
      <c r="H334" t="str">
        <f t="shared" si="36"/>
        <v>N/A</v>
      </c>
      <c r="J334" t="str">
        <f t="shared" si="41"/>
        <v>171872</v>
      </c>
      <c r="K334" t="str">
        <f t="shared" si="42"/>
        <v>529179</v>
      </c>
      <c r="L334">
        <f t="shared" si="43"/>
        <v>1140000</v>
      </c>
      <c r="M334">
        <f t="shared" si="44"/>
        <v>1250000</v>
      </c>
      <c r="N334" t="str">
        <f t="shared" si="45"/>
        <v>394538</v>
      </c>
      <c r="P334" t="str">
        <f t="shared" si="37"/>
        <v>two_pos</v>
      </c>
      <c r="Q334">
        <f t="shared" si="38"/>
        <v>2</v>
      </c>
      <c r="R334">
        <f t="shared" si="39"/>
        <v>0</v>
      </c>
    </row>
    <row r="335" spans="1:18" x14ac:dyDescent="0.3">
      <c r="A335" s="1">
        <v>6</v>
      </c>
      <c r="B335" t="s">
        <v>960</v>
      </c>
      <c r="C335" t="s">
        <v>957</v>
      </c>
      <c r="D335" t="s">
        <v>948</v>
      </c>
      <c r="E335" t="s">
        <v>949</v>
      </c>
      <c r="F335" t="s">
        <v>958</v>
      </c>
      <c r="G335" t="s">
        <v>959</v>
      </c>
      <c r="H335" t="str">
        <f t="shared" si="36"/>
        <v>N/A</v>
      </c>
      <c r="J335" t="str">
        <f t="shared" si="41"/>
        <v>171872</v>
      </c>
      <c r="K335" t="str">
        <f t="shared" si="42"/>
        <v>529179</v>
      </c>
      <c r="L335">
        <f t="shared" si="43"/>
        <v>1140000</v>
      </c>
      <c r="M335">
        <f t="shared" si="44"/>
        <v>1250000</v>
      </c>
      <c r="N335" t="str">
        <f t="shared" si="45"/>
        <v>394538</v>
      </c>
      <c r="P335" t="str">
        <f t="shared" si="37"/>
        <v>two_pos</v>
      </c>
      <c r="Q335">
        <f t="shared" si="38"/>
        <v>2</v>
      </c>
      <c r="R335">
        <f t="shared" si="39"/>
        <v>0</v>
      </c>
    </row>
    <row r="336" spans="1:18" x14ac:dyDescent="0.3">
      <c r="A336" s="1">
        <v>7</v>
      </c>
      <c r="B336" t="s">
        <v>961</v>
      </c>
      <c r="C336" t="s">
        <v>331</v>
      </c>
      <c r="D336" t="s">
        <v>331</v>
      </c>
      <c r="E336" t="s">
        <v>331</v>
      </c>
      <c r="F336" t="s">
        <v>331</v>
      </c>
      <c r="G336" t="s">
        <v>331</v>
      </c>
      <c r="H336" t="str">
        <f t="shared" si="36"/>
        <v>N/A</v>
      </c>
      <c r="J336" t="str">
        <f t="shared" si="41"/>
        <v>N/A</v>
      </c>
      <c r="K336" t="str">
        <f t="shared" si="42"/>
        <v>N/A</v>
      </c>
      <c r="L336" t="str">
        <f t="shared" si="43"/>
        <v>N/A</v>
      </c>
      <c r="M336" t="str">
        <f t="shared" si="44"/>
        <v>N/A</v>
      </c>
      <c r="N336" t="str">
        <f t="shared" si="45"/>
        <v>N/A</v>
      </c>
      <c r="P336" t="str">
        <f t="shared" si="37"/>
        <v>no_pos</v>
      </c>
      <c r="Q336">
        <f t="shared" si="38"/>
        <v>0</v>
      </c>
      <c r="R336">
        <f t="shared" si="39"/>
        <v>0</v>
      </c>
    </row>
    <row r="337" spans="1:18" x14ac:dyDescent="0.3">
      <c r="A337" s="1">
        <v>8</v>
      </c>
      <c r="B337" t="s">
        <v>962</v>
      </c>
      <c r="C337" t="s">
        <v>963</v>
      </c>
      <c r="D337" t="s">
        <v>964</v>
      </c>
      <c r="E337" t="s">
        <v>965</v>
      </c>
      <c r="F337" t="s">
        <v>966</v>
      </c>
      <c r="G337" t="s">
        <v>967</v>
      </c>
      <c r="H337" t="str">
        <f t="shared" si="36"/>
        <v>N/A</v>
      </c>
      <c r="J337">
        <f t="shared" si="41"/>
        <v>6750000</v>
      </c>
      <c r="K337">
        <f t="shared" si="42"/>
        <v>-1410000</v>
      </c>
      <c r="L337">
        <f t="shared" si="43"/>
        <v>1240000</v>
      </c>
      <c r="M337">
        <f t="shared" si="44"/>
        <v>1770000</v>
      </c>
      <c r="N337">
        <f t="shared" si="45"/>
        <v>7020000</v>
      </c>
      <c r="P337" t="str">
        <f t="shared" si="37"/>
        <v>four_pos</v>
      </c>
      <c r="Q337">
        <f t="shared" si="38"/>
        <v>4</v>
      </c>
      <c r="R337">
        <f t="shared" si="39"/>
        <v>1</v>
      </c>
    </row>
    <row r="338" spans="1:18" x14ac:dyDescent="0.3">
      <c r="A338" s="1">
        <v>9</v>
      </c>
      <c r="B338" t="s">
        <v>968</v>
      </c>
      <c r="C338" t="s">
        <v>331</v>
      </c>
      <c r="D338" t="s">
        <v>331</v>
      </c>
      <c r="E338" t="s">
        <v>331</v>
      </c>
      <c r="F338" t="s">
        <v>331</v>
      </c>
      <c r="G338" t="s">
        <v>331</v>
      </c>
      <c r="H338" t="str">
        <f t="shared" ref="H338:H359" si="46">IF(AND(K338&gt;J338,L338&gt;K338,M338&gt;L338,N338&gt;M338),"pos_trend",IF(AND(K338&lt;J338,L338&lt;K338,M338&lt;L338,N338&lt;M338),"neg_trend","N/A"))</f>
        <v>N/A</v>
      </c>
      <c r="J338" t="str">
        <f t="shared" si="41"/>
        <v>N/A</v>
      </c>
      <c r="K338" t="str">
        <f t="shared" si="42"/>
        <v>N/A</v>
      </c>
      <c r="L338" t="str">
        <f t="shared" si="43"/>
        <v>N/A</v>
      </c>
      <c r="M338" t="str">
        <f t="shared" si="44"/>
        <v>N/A</v>
      </c>
      <c r="N338" t="str">
        <f t="shared" si="45"/>
        <v>N/A</v>
      </c>
      <c r="P338" t="str">
        <f t="shared" si="37"/>
        <v>no_pos</v>
      </c>
      <c r="Q338">
        <f t="shared" si="38"/>
        <v>0</v>
      </c>
      <c r="R338">
        <f t="shared" si="39"/>
        <v>0</v>
      </c>
    </row>
    <row r="339" spans="1:18" x14ac:dyDescent="0.3">
      <c r="A339" s="1">
        <v>10</v>
      </c>
      <c r="B339" t="s">
        <v>969</v>
      </c>
      <c r="C339" t="s">
        <v>963</v>
      </c>
      <c r="D339" t="s">
        <v>964</v>
      </c>
      <c r="E339" t="s">
        <v>965</v>
      </c>
      <c r="F339" t="s">
        <v>966</v>
      </c>
      <c r="G339" t="s">
        <v>967</v>
      </c>
      <c r="H339" t="str">
        <f t="shared" si="46"/>
        <v>N/A</v>
      </c>
      <c r="J339">
        <f t="shared" si="41"/>
        <v>6750000</v>
      </c>
      <c r="K339">
        <f t="shared" si="42"/>
        <v>-1410000</v>
      </c>
      <c r="L339">
        <f t="shared" si="43"/>
        <v>1240000</v>
      </c>
      <c r="M339">
        <f t="shared" si="44"/>
        <v>1770000</v>
      </c>
      <c r="N339">
        <f t="shared" si="45"/>
        <v>7020000</v>
      </c>
      <c r="P339" t="str">
        <f t="shared" si="37"/>
        <v>four_pos</v>
      </c>
      <c r="Q339">
        <f t="shared" si="38"/>
        <v>4</v>
      </c>
      <c r="R339">
        <f t="shared" si="39"/>
        <v>1</v>
      </c>
    </row>
    <row r="340" spans="1:18" x14ac:dyDescent="0.3">
      <c r="A340" s="1">
        <v>11</v>
      </c>
      <c r="B340" t="s">
        <v>970</v>
      </c>
      <c r="C340" t="s">
        <v>963</v>
      </c>
      <c r="D340" t="s">
        <v>331</v>
      </c>
      <c r="E340" t="s">
        <v>965</v>
      </c>
      <c r="F340" t="s">
        <v>966</v>
      </c>
      <c r="G340" t="s">
        <v>967</v>
      </c>
      <c r="H340" t="str">
        <f t="shared" si="46"/>
        <v>N/A</v>
      </c>
      <c r="J340">
        <f t="shared" si="41"/>
        <v>6750000</v>
      </c>
      <c r="K340" t="str">
        <f t="shared" si="42"/>
        <v>N/A</v>
      </c>
      <c r="L340">
        <f t="shared" si="43"/>
        <v>1240000</v>
      </c>
      <c r="M340">
        <f t="shared" si="44"/>
        <v>1770000</v>
      </c>
      <c r="N340">
        <f t="shared" si="45"/>
        <v>7020000</v>
      </c>
      <c r="P340" t="str">
        <f t="shared" si="37"/>
        <v>four_pos</v>
      </c>
      <c r="Q340">
        <f t="shared" si="38"/>
        <v>4</v>
      </c>
      <c r="R340">
        <f t="shared" si="39"/>
        <v>0</v>
      </c>
    </row>
    <row r="341" spans="1:18" x14ac:dyDescent="0.3">
      <c r="A341" s="1">
        <v>12</v>
      </c>
      <c r="B341" t="s">
        <v>971</v>
      </c>
      <c r="C341" t="s">
        <v>331</v>
      </c>
      <c r="D341" t="s">
        <v>964</v>
      </c>
      <c r="E341" t="s">
        <v>331</v>
      </c>
      <c r="F341" t="s">
        <v>331</v>
      </c>
      <c r="G341" t="s">
        <v>331</v>
      </c>
      <c r="H341" t="str">
        <f t="shared" si="46"/>
        <v>N/A</v>
      </c>
      <c r="J341" t="str">
        <f t="shared" si="41"/>
        <v>N/A</v>
      </c>
      <c r="K341">
        <f t="shared" si="42"/>
        <v>-1410000</v>
      </c>
      <c r="L341" t="str">
        <f t="shared" si="43"/>
        <v>N/A</v>
      </c>
      <c r="M341" t="str">
        <f t="shared" si="44"/>
        <v>N/A</v>
      </c>
      <c r="N341" t="str">
        <f>IFERROR(IF(MID(G341,LEN(G341)-1,1)="B",1000000000*(-1)*VALUE(MID(G341,2,LEN(G341)-3)),IF(LEFT(G341,1)="(",IF(MID(G341,LEN(G341)-1,1)="M",1000000*(-1)*VALUE(MID(G341,2,LEN(G341)-3)),-VALUE(MID(G341,2,LEN(G341)-2))),IF(TRIM(G341)="-", "N/A", IF(RIGHT(G341,1)="M",1000000*VALUE(LEFT(G341,LEN(G341)-1)),IF(RIGHT(G341,1)="B",1000000000*VALUE(LEFT(G341,LEN(G341)-1)),IF(RIGHT(G341,1)="%",0.01*VALUE(LEFT(G341,LEN(G341)-1)),G341)))))),"N/A")</f>
        <v>N/A</v>
      </c>
      <c r="P341" t="str">
        <f t="shared" si="37"/>
        <v>no_pos</v>
      </c>
      <c r="Q341">
        <f t="shared" si="38"/>
        <v>0</v>
      </c>
      <c r="R341">
        <f t="shared" si="39"/>
        <v>1</v>
      </c>
    </row>
    <row r="342" spans="1:18" x14ac:dyDescent="0.3">
      <c r="A342" s="1">
        <v>13</v>
      </c>
      <c r="B342" t="s">
        <v>829</v>
      </c>
      <c r="C342" t="s">
        <v>331</v>
      </c>
      <c r="D342" t="s">
        <v>331</v>
      </c>
      <c r="E342" t="s">
        <v>331</v>
      </c>
      <c r="F342" t="s">
        <v>331</v>
      </c>
      <c r="G342" t="s">
        <v>972</v>
      </c>
      <c r="H342" t="str">
        <f t="shared" si="46"/>
        <v>N/A</v>
      </c>
      <c r="J342" t="str">
        <f t="shared" ref="J342:J381" si="47">IFERROR(IF(MID(C342,LEN(C342)-1,1)="B",1000000000*(-1)*VALUE(MID(C342,2,LEN(C342)-3)),IF(LEFT(C342,1)="(",IF(MID(C342,LEN(C342)-1,1)="M",1000000*(-1)*VALUE(MID(C342,2,LEN(C342)-3)),-VALUE(MID(C342,2,LEN(C342)-2))),IF(TRIM(C342)="-", "N/A", IF(RIGHT(C342,1)="M",1000000*VALUE(LEFT(C342,LEN(C342)-1)),IF(RIGHT(C342,1)="B",1000000000*VALUE(LEFT(C342,LEN(C342)-1)),IF(RIGHT(C342,1)="%",0.01*VALUE(LEFT(C342,LEN(C342)-1)),C342)))))),"N/A")</f>
        <v>N/A</v>
      </c>
      <c r="K342" t="str">
        <f t="shared" ref="K342:K381" si="48">IFERROR(IF(MID(D342,LEN(D342)-1,1)="B",1000000000*(-1)*VALUE(MID(D342,2,LEN(D342)-3)),IF(LEFT(D342,1)="(",IF(MID(D342,LEN(D342)-1,1)="M",1000000*(-1)*VALUE(MID(D342,2,LEN(D342)-3)),-VALUE(MID(D342,2,LEN(D342)-2))),IF(TRIM(D342)="-", "N/A", IF(RIGHT(D342,1)="M",1000000*VALUE(LEFT(D342,LEN(D342)-1)),IF(RIGHT(D342,1)="B",1000000000*VALUE(LEFT(D342,LEN(D342)-1)),IF(RIGHT(D342,1)="%",0.01*VALUE(LEFT(D342,LEN(D342)-1)),D342)))))),"N/A")</f>
        <v>N/A</v>
      </c>
      <c r="L342" t="str">
        <f t="shared" ref="L342:L381" si="49">IFERROR(IF(MID(E342,LEN(E342)-1,1)="B",1000000000*(-1)*VALUE(MID(E342,2,LEN(E342)-3)),IF(LEFT(E342,1)="(",IF(MID(E342,LEN(E342)-1,1)="M",1000000*(-1)*VALUE(MID(E342,2,LEN(E342)-3)),-VALUE(MID(E342,2,LEN(E342)-2))),IF(TRIM(E342)="-", "N/A", IF(RIGHT(E342,1)="M",1000000*VALUE(LEFT(E342,LEN(E342)-1)),IF(RIGHT(E342,1)="B",1000000000*VALUE(LEFT(E342,LEN(E342)-1)),IF(RIGHT(E342,1)="%",0.01*VALUE(LEFT(E342,LEN(E342)-1)),E342)))))),"N/A")</f>
        <v>N/A</v>
      </c>
      <c r="M342" t="str">
        <f t="shared" ref="M342:M381" si="50">IFERROR(IF(MID(F342,LEN(F342)-1,1)="B",1000000000*(-1)*VALUE(MID(F342,2,LEN(F342)-3)),IF(LEFT(F342,1)="(",IF(MID(F342,LEN(F342)-1,1)="M",1000000*(-1)*VALUE(MID(F342,2,LEN(F342)-3)),-VALUE(MID(F342,2,LEN(F342)-2))),IF(TRIM(F342)="-", "N/A", IF(RIGHT(F342,1)="M",1000000*VALUE(LEFT(F342,LEN(F342)-1)),IF(RIGHT(F342,1)="B",1000000000*VALUE(LEFT(F342,LEN(F342)-1)),IF(RIGHT(F342,1)="%",0.01*VALUE(LEFT(F342,LEN(F342)-1)),F342)))))),"N/A")</f>
        <v>N/A</v>
      </c>
      <c r="N342">
        <f t="shared" ref="N342:N356" si="51">IFERROR(IF(MID(G342,LEN(G342)-1,1)="B",1000000000*(-1)*VALUE(MID(G342,2,LEN(G342)-3)),IF(LEFT(G342,1)="(",IF(MID(G342,LEN(G342)-1,1)="M",1000000*(-1)*VALUE(MID(G342,2,LEN(G342)-3)),-VALUE(MID(G342,2,LEN(G342)-2))),IF(TRIM(G342)="-", "N/A", IF(RIGHT(G342,1)="M",1000000*VALUE(LEFT(G342,LEN(G342)-1)),IF(RIGHT(G342,1)="B",1000000000*VALUE(LEFT(G342,LEN(G342)-1)),IF(RIGHT(G342,1)="%",0.01*VALUE(LEFT(G342,LEN(G342)-1)),G342)))))),"N/A")</f>
        <v>-1710000</v>
      </c>
      <c r="P342" t="str">
        <f t="shared" si="37"/>
        <v>no_pos</v>
      </c>
      <c r="Q342">
        <f t="shared" si="38"/>
        <v>0</v>
      </c>
      <c r="R342">
        <f t="shared" si="39"/>
        <v>1</v>
      </c>
    </row>
    <row r="343" spans="1:18" x14ac:dyDescent="0.3">
      <c r="A343" s="1">
        <v>14</v>
      </c>
      <c r="B343" t="s">
        <v>919</v>
      </c>
      <c r="C343" t="s">
        <v>331</v>
      </c>
      <c r="D343" t="s">
        <v>331</v>
      </c>
      <c r="E343" t="s">
        <v>331</v>
      </c>
      <c r="F343" t="s">
        <v>331</v>
      </c>
      <c r="G343" t="s">
        <v>973</v>
      </c>
      <c r="H343" t="str">
        <f t="shared" si="46"/>
        <v>N/A</v>
      </c>
      <c r="J343" t="str">
        <f t="shared" si="47"/>
        <v>N/A</v>
      </c>
      <c r="K343" t="str">
        <f t="shared" si="48"/>
        <v>N/A</v>
      </c>
      <c r="L343" t="str">
        <f t="shared" si="49"/>
        <v>N/A</v>
      </c>
      <c r="M343" t="str">
        <f t="shared" si="50"/>
        <v>N/A</v>
      </c>
      <c r="N343">
        <f t="shared" si="51"/>
        <v>-2270000</v>
      </c>
      <c r="P343" t="str">
        <f t="shared" si="37"/>
        <v>no_pos</v>
      </c>
      <c r="Q343">
        <f t="shared" si="38"/>
        <v>0</v>
      </c>
      <c r="R343">
        <f t="shared" si="39"/>
        <v>1</v>
      </c>
    </row>
    <row r="344" spans="1:18" x14ac:dyDescent="0.3">
      <c r="A344" s="1">
        <v>15</v>
      </c>
      <c r="B344" t="s">
        <v>920</v>
      </c>
      <c r="C344" t="s">
        <v>331</v>
      </c>
      <c r="D344" t="s">
        <v>331</v>
      </c>
      <c r="E344" t="s">
        <v>331</v>
      </c>
      <c r="F344" t="s">
        <v>331</v>
      </c>
      <c r="G344" t="s">
        <v>974</v>
      </c>
      <c r="H344" t="str">
        <f t="shared" si="46"/>
        <v>N/A</v>
      </c>
      <c r="J344" t="str">
        <f t="shared" si="47"/>
        <v>N/A</v>
      </c>
      <c r="K344" t="str">
        <f t="shared" si="48"/>
        <v>N/A</v>
      </c>
      <c r="L344" t="str">
        <f t="shared" si="49"/>
        <v>N/A</v>
      </c>
      <c r="M344" t="str">
        <f t="shared" si="50"/>
        <v>N/A</v>
      </c>
      <c r="N344" t="str">
        <f t="shared" si="51"/>
        <v>567309</v>
      </c>
      <c r="P344" t="str">
        <f t="shared" ref="P344:P367" si="52">IF(COUNTIF(J344:N344,"&gt;0")=0,"no_pos",IF(COUNTIF(J344:N344,"&gt;0")=1,"one_pos",IF(COUNTIF(J344:N344,"&gt;0")=2,"two_pos",IF(COUNTIF(J344:N344,"&gt;0")=3,"three_pos",IF(COUNTIF(J344:N344,"&gt;0")=4,"four_pos",IF(COUNTIF(J344:N344,"&gt;0")=5,"all_pos"))))))</f>
        <v>no_pos</v>
      </c>
      <c r="Q344">
        <f t="shared" ref="Q344:Q367" si="53">COUNTIF(J344:N344,"&gt;0")</f>
        <v>0</v>
      </c>
      <c r="R344">
        <f t="shared" ref="R344:R367" si="54">COUNTIF(J344:N344,"&lt;0")</f>
        <v>0</v>
      </c>
    </row>
    <row r="345" spans="1:18" x14ac:dyDescent="0.3">
      <c r="A345" s="1">
        <v>16</v>
      </c>
      <c r="B345" t="s">
        <v>975</v>
      </c>
      <c r="C345" t="s">
        <v>976</v>
      </c>
      <c r="D345" t="s">
        <v>977</v>
      </c>
      <c r="E345" t="s">
        <v>978</v>
      </c>
      <c r="F345" t="s">
        <v>949</v>
      </c>
      <c r="G345" t="s">
        <v>979</v>
      </c>
      <c r="H345" t="str">
        <f t="shared" si="46"/>
        <v>N/A</v>
      </c>
      <c r="J345">
        <f t="shared" si="47"/>
        <v>5390000</v>
      </c>
      <c r="K345">
        <f t="shared" si="48"/>
        <v>-1610000</v>
      </c>
      <c r="L345">
        <f t="shared" si="49"/>
        <v>1310000</v>
      </c>
      <c r="M345">
        <f t="shared" si="50"/>
        <v>1140000</v>
      </c>
      <c r="N345">
        <f t="shared" si="51"/>
        <v>3470000</v>
      </c>
      <c r="P345" t="str">
        <f t="shared" si="52"/>
        <v>four_pos</v>
      </c>
      <c r="Q345">
        <f t="shared" si="53"/>
        <v>4</v>
      </c>
      <c r="R345">
        <f t="shared" si="54"/>
        <v>1</v>
      </c>
    </row>
    <row r="346" spans="1:18" x14ac:dyDescent="0.3">
      <c r="A346" s="1">
        <v>17</v>
      </c>
      <c r="B346" t="s">
        <v>980</v>
      </c>
      <c r="C346" t="s">
        <v>331</v>
      </c>
      <c r="D346" t="s">
        <v>981</v>
      </c>
      <c r="E346" t="s">
        <v>982</v>
      </c>
      <c r="F346" t="s">
        <v>983</v>
      </c>
      <c r="G346" t="s">
        <v>984</v>
      </c>
      <c r="H346" t="str">
        <f t="shared" si="46"/>
        <v>N/A</v>
      </c>
      <c r="J346" t="str">
        <f t="shared" si="47"/>
        <v>N/A</v>
      </c>
      <c r="K346">
        <f t="shared" si="48"/>
        <v>-1.2979000000000001</v>
      </c>
      <c r="L346">
        <f t="shared" si="49"/>
        <v>1.8149000000000002</v>
      </c>
      <c r="M346">
        <f t="shared" si="50"/>
        <v>-0.1326</v>
      </c>
      <c r="N346">
        <f t="shared" si="51"/>
        <v>2.0552000000000001</v>
      </c>
      <c r="P346" t="str">
        <f t="shared" si="52"/>
        <v>two_pos</v>
      </c>
      <c r="Q346">
        <f t="shared" si="53"/>
        <v>2</v>
      </c>
      <c r="R346">
        <f t="shared" si="54"/>
        <v>2</v>
      </c>
    </row>
    <row r="347" spans="1:18" x14ac:dyDescent="0.3">
      <c r="A347" s="1">
        <v>18</v>
      </c>
      <c r="B347" t="s">
        <v>985</v>
      </c>
      <c r="C347" t="s">
        <v>403</v>
      </c>
      <c r="D347" t="s">
        <v>986</v>
      </c>
      <c r="E347" t="s">
        <v>987</v>
      </c>
      <c r="F347" t="s">
        <v>988</v>
      </c>
      <c r="G347" t="s">
        <v>989</v>
      </c>
      <c r="H347" t="str">
        <f t="shared" si="46"/>
        <v>N/A</v>
      </c>
      <c r="J347">
        <f t="shared" si="47"/>
        <v>6.3899999999999998E-2</v>
      </c>
      <c r="K347">
        <f t="shared" si="48"/>
        <v>-1.7899999999999999E-2</v>
      </c>
      <c r="L347">
        <f t="shared" si="49"/>
        <v>1.2200000000000001E-2</v>
      </c>
      <c r="M347">
        <f t="shared" si="50"/>
        <v>1.03E-2</v>
      </c>
      <c r="N347">
        <f t="shared" si="51"/>
        <v>2.7900000000000001E-2</v>
      </c>
      <c r="P347" t="str">
        <f t="shared" si="52"/>
        <v>four_pos</v>
      </c>
      <c r="Q347">
        <f t="shared" si="53"/>
        <v>4</v>
      </c>
      <c r="R347">
        <f t="shared" si="54"/>
        <v>1</v>
      </c>
    </row>
    <row r="348" spans="1:18" x14ac:dyDescent="0.3">
      <c r="A348" s="1">
        <v>19</v>
      </c>
      <c r="B348" t="s">
        <v>990</v>
      </c>
      <c r="C348" t="s">
        <v>991</v>
      </c>
      <c r="D348" t="s">
        <v>992</v>
      </c>
      <c r="E348" t="s">
        <v>993</v>
      </c>
      <c r="F348" t="s">
        <v>994</v>
      </c>
      <c r="G348" t="s">
        <v>995</v>
      </c>
      <c r="H348" t="str">
        <f t="shared" si="46"/>
        <v>N/A</v>
      </c>
      <c r="J348" t="str">
        <f t="shared" si="47"/>
        <v>62804</v>
      </c>
      <c r="K348">
        <f t="shared" si="48"/>
        <v>-7172</v>
      </c>
      <c r="L348">
        <f t="shared" si="49"/>
        <v>-123374</v>
      </c>
      <c r="M348">
        <f t="shared" si="50"/>
        <v>-161929</v>
      </c>
      <c r="N348">
        <f t="shared" si="51"/>
        <v>-33056</v>
      </c>
      <c r="P348" t="str">
        <f t="shared" si="52"/>
        <v>no_pos</v>
      </c>
      <c r="Q348">
        <f t="shared" si="53"/>
        <v>0</v>
      </c>
      <c r="R348">
        <f t="shared" si="54"/>
        <v>4</v>
      </c>
    </row>
    <row r="349" spans="1:18" x14ac:dyDescent="0.3">
      <c r="A349" s="1">
        <v>20</v>
      </c>
      <c r="B349" t="s">
        <v>996</v>
      </c>
      <c r="C349" t="s">
        <v>997</v>
      </c>
      <c r="D349" t="s">
        <v>997</v>
      </c>
      <c r="E349" t="s">
        <v>997</v>
      </c>
      <c r="F349" t="s">
        <v>331</v>
      </c>
      <c r="G349" t="s">
        <v>997</v>
      </c>
      <c r="H349" t="str">
        <f t="shared" si="46"/>
        <v>N/A</v>
      </c>
      <c r="J349" t="str">
        <f t="shared" si="47"/>
        <v>N/A</v>
      </c>
      <c r="K349" t="str">
        <f t="shared" si="48"/>
        <v>N/A</v>
      </c>
      <c r="L349" t="str">
        <f t="shared" si="49"/>
        <v>N/A</v>
      </c>
      <c r="M349" t="str">
        <f t="shared" si="50"/>
        <v>N/A</v>
      </c>
      <c r="N349" t="str">
        <f t="shared" si="51"/>
        <v>N/A</v>
      </c>
      <c r="P349" t="str">
        <f t="shared" si="52"/>
        <v>no_pos</v>
      </c>
      <c r="Q349">
        <f t="shared" si="53"/>
        <v>0</v>
      </c>
      <c r="R349">
        <f t="shared" si="54"/>
        <v>0</v>
      </c>
    </row>
    <row r="350" spans="1:18" x14ac:dyDescent="0.3">
      <c r="A350" s="1">
        <v>21</v>
      </c>
      <c r="B350" t="s">
        <v>998</v>
      </c>
      <c r="C350" t="s">
        <v>999</v>
      </c>
      <c r="D350" t="s">
        <v>1000</v>
      </c>
      <c r="E350" t="s">
        <v>1001</v>
      </c>
      <c r="F350" t="s">
        <v>1002</v>
      </c>
      <c r="G350" t="s">
        <v>1003</v>
      </c>
      <c r="H350" t="str">
        <f t="shared" si="46"/>
        <v>N/A</v>
      </c>
      <c r="J350">
        <f t="shared" si="47"/>
        <v>1900000</v>
      </c>
      <c r="K350">
        <f t="shared" si="48"/>
        <v>1890000</v>
      </c>
      <c r="L350">
        <f t="shared" si="49"/>
        <v>-9360000</v>
      </c>
      <c r="M350" t="str">
        <f t="shared" si="50"/>
        <v>140229</v>
      </c>
      <c r="N350">
        <f t="shared" si="51"/>
        <v>3480000</v>
      </c>
      <c r="P350" t="str">
        <f t="shared" si="52"/>
        <v>three_pos</v>
      </c>
      <c r="Q350">
        <f t="shared" si="53"/>
        <v>3</v>
      </c>
      <c r="R350">
        <f t="shared" si="54"/>
        <v>1</v>
      </c>
    </row>
    <row r="351" spans="1:18" x14ac:dyDescent="0.3">
      <c r="A351" s="1">
        <v>22</v>
      </c>
      <c r="B351" s="7" t="s">
        <v>1004</v>
      </c>
      <c r="C351" t="s">
        <v>1005</v>
      </c>
      <c r="D351" t="s">
        <v>856</v>
      </c>
      <c r="E351" t="s">
        <v>1006</v>
      </c>
      <c r="F351" t="s">
        <v>1007</v>
      </c>
      <c r="G351" t="s">
        <v>1008</v>
      </c>
      <c r="H351" t="str">
        <f t="shared" si="46"/>
        <v>N/A</v>
      </c>
      <c r="J351">
        <f t="shared" si="47"/>
        <v>-1950000</v>
      </c>
      <c r="K351">
        <f t="shared" si="48"/>
        <v>1880000</v>
      </c>
      <c r="L351">
        <f t="shared" si="49"/>
        <v>2610000</v>
      </c>
      <c r="M351">
        <f t="shared" si="50"/>
        <v>-676994</v>
      </c>
      <c r="N351">
        <f t="shared" si="51"/>
        <v>7050000</v>
      </c>
      <c r="P351" t="str">
        <f t="shared" si="52"/>
        <v>three_pos</v>
      </c>
      <c r="Q351">
        <f t="shared" si="53"/>
        <v>3</v>
      </c>
      <c r="R351">
        <f t="shared" si="54"/>
        <v>2</v>
      </c>
    </row>
    <row r="352" spans="1:18" x14ac:dyDescent="0.3">
      <c r="A352" s="1">
        <v>23</v>
      </c>
      <c r="B352" s="7" t="s">
        <v>1009</v>
      </c>
      <c r="C352" t="s">
        <v>331</v>
      </c>
      <c r="D352" t="s">
        <v>1010</v>
      </c>
      <c r="E352" t="s">
        <v>1011</v>
      </c>
      <c r="F352" t="s">
        <v>1012</v>
      </c>
      <c r="G352" t="s">
        <v>1013</v>
      </c>
      <c r="H352" t="str">
        <f t="shared" si="46"/>
        <v>N/A</v>
      </c>
      <c r="J352" t="str">
        <f t="shared" si="47"/>
        <v>N/A</v>
      </c>
      <c r="K352">
        <f t="shared" si="48"/>
        <v>1.9641</v>
      </c>
      <c r="L352">
        <f t="shared" si="49"/>
        <v>0.38400000000000001</v>
      </c>
      <c r="M352">
        <f t="shared" si="50"/>
        <v>-1.2597</v>
      </c>
      <c r="N352">
        <f t="shared" si="51"/>
        <v>11.409800000000001</v>
      </c>
      <c r="P352" t="str">
        <f t="shared" si="52"/>
        <v>three_pos</v>
      </c>
      <c r="Q352">
        <f t="shared" si="53"/>
        <v>3</v>
      </c>
      <c r="R352">
        <f t="shared" si="54"/>
        <v>1</v>
      </c>
    </row>
    <row r="353" spans="1:18" x14ac:dyDescent="0.3">
      <c r="A353" s="1">
        <v>24</v>
      </c>
      <c r="B353" t="s">
        <v>1014</v>
      </c>
      <c r="C353" t="s">
        <v>331</v>
      </c>
      <c r="D353" t="s">
        <v>331</v>
      </c>
      <c r="E353" t="s">
        <v>331</v>
      </c>
      <c r="F353" t="s">
        <v>331</v>
      </c>
      <c r="G353" t="s">
        <v>1015</v>
      </c>
      <c r="H353" t="str">
        <f t="shared" si="46"/>
        <v>N/A</v>
      </c>
      <c r="J353" t="str">
        <f t="shared" si="47"/>
        <v>N/A</v>
      </c>
      <c r="K353" t="str">
        <f t="shared" si="48"/>
        <v>N/A</v>
      </c>
      <c r="L353" t="str">
        <f t="shared" si="49"/>
        <v>N/A</v>
      </c>
      <c r="M353" t="str">
        <f t="shared" si="50"/>
        <v>N/A</v>
      </c>
      <c r="N353">
        <f t="shared" si="51"/>
        <v>6.25E-2</v>
      </c>
      <c r="P353" t="str">
        <f t="shared" si="52"/>
        <v>one_pos</v>
      </c>
      <c r="Q353">
        <f t="shared" si="53"/>
        <v>1</v>
      </c>
      <c r="R353">
        <f t="shared" si="54"/>
        <v>0</v>
      </c>
    </row>
    <row r="354" spans="1:18" x14ac:dyDescent="0.3">
      <c r="H354" t="str">
        <f t="shared" si="46"/>
        <v>N/A</v>
      </c>
      <c r="J354" t="str">
        <f t="shared" si="47"/>
        <v>N/A</v>
      </c>
      <c r="K354" t="str">
        <f t="shared" si="48"/>
        <v>N/A</v>
      </c>
      <c r="L354" t="str">
        <f t="shared" si="49"/>
        <v>N/A</v>
      </c>
      <c r="M354" t="str">
        <f t="shared" si="50"/>
        <v>N/A</v>
      </c>
      <c r="N354" t="str">
        <f t="shared" si="51"/>
        <v>N/A</v>
      </c>
      <c r="P354" t="str">
        <f t="shared" si="52"/>
        <v>no_pos</v>
      </c>
      <c r="Q354">
        <f t="shared" si="53"/>
        <v>0</v>
      </c>
      <c r="R354">
        <f t="shared" si="54"/>
        <v>0</v>
      </c>
    </row>
    <row r="355" spans="1:18" x14ac:dyDescent="0.3">
      <c r="H355" t="str">
        <f t="shared" si="46"/>
        <v>N/A</v>
      </c>
      <c r="J355" t="str">
        <f t="shared" si="47"/>
        <v>N/A</v>
      </c>
      <c r="K355" t="str">
        <f t="shared" si="48"/>
        <v>N/A</v>
      </c>
      <c r="L355" t="str">
        <f t="shared" si="49"/>
        <v>N/A</v>
      </c>
      <c r="M355" t="str">
        <f t="shared" si="50"/>
        <v>N/A</v>
      </c>
      <c r="N355" t="str">
        <f t="shared" si="51"/>
        <v>N/A</v>
      </c>
      <c r="P355" t="str">
        <f t="shared" si="52"/>
        <v>no_pos</v>
      </c>
      <c r="Q355">
        <f t="shared" si="53"/>
        <v>0</v>
      </c>
      <c r="R355">
        <f t="shared" si="54"/>
        <v>0</v>
      </c>
    </row>
    <row r="356" spans="1:18" x14ac:dyDescent="0.3">
      <c r="H356" t="str">
        <f t="shared" si="46"/>
        <v>N/A</v>
      </c>
      <c r="J356" t="str">
        <f t="shared" si="47"/>
        <v>N/A</v>
      </c>
      <c r="K356" t="str">
        <f t="shared" si="48"/>
        <v>N/A</v>
      </c>
      <c r="L356" t="str">
        <f t="shared" si="49"/>
        <v>N/A</v>
      </c>
      <c r="M356" t="str">
        <f t="shared" si="50"/>
        <v>N/A</v>
      </c>
      <c r="N356" t="str">
        <f t="shared" si="51"/>
        <v>N/A</v>
      </c>
      <c r="P356" t="str">
        <f t="shared" si="52"/>
        <v>no_pos</v>
      </c>
      <c r="Q356">
        <f t="shared" si="53"/>
        <v>0</v>
      </c>
      <c r="R356">
        <f t="shared" si="54"/>
        <v>0</v>
      </c>
    </row>
    <row r="357" spans="1:18" x14ac:dyDescent="0.3">
      <c r="H357" t="str">
        <f t="shared" si="46"/>
        <v>N/A</v>
      </c>
      <c r="J357" t="str">
        <f t="shared" si="47"/>
        <v>N/A</v>
      </c>
      <c r="K357" t="str">
        <f t="shared" si="48"/>
        <v>N/A</v>
      </c>
      <c r="L357" t="str">
        <f t="shared" si="49"/>
        <v>N/A</v>
      </c>
      <c r="M357" t="str">
        <f t="shared" si="50"/>
        <v>N/A</v>
      </c>
      <c r="N357" t="str">
        <f>IFERROR(IF(MID(G357,LEN(G357)-1,1)="B",1000000000*(-1)*VALUE(MID(G357,2,LEN(G357)-3)),IF(LEFT(G357,1)="(",IF(MID(G357,LEN(G357)-1,1)="M",1000000*(-1)*VALUE(MID(G357,2,LEN(G357)-3)),-VALUE(MID(G357,2,LEN(G357)-2))),IF(TRIM(G357)="-", "N/A", IF(RIGHT(G357,1)="M",1000000*VALUE(LEFT(G357,LEN(G357)-1)),IF(RIGHT(G357,1)="B",1000000000*VALUE(LEFT(G357,LEN(G357)-1)),IF(RIGHT(G357,1)="%",0.01*VALUE(LEFT(G357,LEN(G357)-1)),G357)))))),"N/A")</f>
        <v>N/A</v>
      </c>
      <c r="P357" t="str">
        <f t="shared" si="52"/>
        <v>no_pos</v>
      </c>
      <c r="Q357">
        <f t="shared" si="53"/>
        <v>0</v>
      </c>
      <c r="R357">
        <f t="shared" si="54"/>
        <v>0</v>
      </c>
    </row>
    <row r="358" spans="1:18" x14ac:dyDescent="0.3">
      <c r="H358" t="str">
        <f t="shared" si="46"/>
        <v>N/A</v>
      </c>
      <c r="J358" t="str">
        <f t="shared" si="47"/>
        <v>N/A</v>
      </c>
      <c r="K358" t="str">
        <f t="shared" si="48"/>
        <v>N/A</v>
      </c>
      <c r="L358" t="str">
        <f t="shared" si="49"/>
        <v>N/A</v>
      </c>
      <c r="M358" t="str">
        <f t="shared" si="50"/>
        <v>N/A</v>
      </c>
      <c r="N358" t="str">
        <f t="shared" ref="N358:N380" si="55">IFERROR(IF(MID(G358,LEN(G358)-1,1)="B",1000000000*(-1)*VALUE(MID(G358,2,LEN(G358)-3)),IF(LEFT(G358,1)="(",IF(MID(G358,LEN(G358)-1,1)="M",1000000*(-1)*VALUE(MID(G358,2,LEN(G358)-3)),-VALUE(MID(G358,2,LEN(G358)-2))),IF(TRIM(G358)="-", "N/A", IF(RIGHT(G358,1)="M",1000000*VALUE(LEFT(G358,LEN(G358)-1)),IF(RIGHT(G358,1)="B",1000000000*VALUE(LEFT(G358,LEN(G358)-1)),IF(RIGHT(G358,1)="%",0.01*VALUE(LEFT(G358,LEN(G358)-1)),G358)))))),"N/A")</f>
        <v>N/A</v>
      </c>
      <c r="P358" t="str">
        <f t="shared" si="52"/>
        <v>no_pos</v>
      </c>
      <c r="Q358">
        <f t="shared" si="53"/>
        <v>0</v>
      </c>
      <c r="R358">
        <f t="shared" si="54"/>
        <v>0</v>
      </c>
    </row>
    <row r="359" spans="1:18" x14ac:dyDescent="0.3">
      <c r="H359" t="str">
        <f t="shared" si="46"/>
        <v>N/A</v>
      </c>
      <c r="J359" t="str">
        <f t="shared" si="47"/>
        <v>N/A</v>
      </c>
      <c r="K359" t="str">
        <f t="shared" si="48"/>
        <v>N/A</v>
      </c>
      <c r="L359" t="str">
        <f t="shared" si="49"/>
        <v>N/A</v>
      </c>
      <c r="M359" t="str">
        <f t="shared" si="50"/>
        <v>N/A</v>
      </c>
      <c r="N359" t="str">
        <f t="shared" si="55"/>
        <v>N/A</v>
      </c>
      <c r="P359" t="str">
        <f t="shared" si="52"/>
        <v>no_pos</v>
      </c>
      <c r="Q359">
        <f t="shared" si="53"/>
        <v>0</v>
      </c>
      <c r="R359">
        <f t="shared" si="54"/>
        <v>0</v>
      </c>
    </row>
    <row r="360" spans="1:18" x14ac:dyDescent="0.3">
      <c r="J360" t="str">
        <f t="shared" si="47"/>
        <v>N/A</v>
      </c>
      <c r="K360" t="str">
        <f t="shared" si="48"/>
        <v>N/A</v>
      </c>
      <c r="L360" t="str">
        <f t="shared" si="49"/>
        <v>N/A</v>
      </c>
      <c r="M360" t="str">
        <f t="shared" si="50"/>
        <v>N/A</v>
      </c>
      <c r="N360" t="str">
        <f t="shared" si="55"/>
        <v>N/A</v>
      </c>
      <c r="P360" t="str">
        <f t="shared" si="52"/>
        <v>no_pos</v>
      </c>
      <c r="Q360">
        <f t="shared" si="53"/>
        <v>0</v>
      </c>
      <c r="R360">
        <f t="shared" si="54"/>
        <v>0</v>
      </c>
    </row>
    <row r="361" spans="1:18" x14ac:dyDescent="0.3">
      <c r="J361" t="str">
        <f t="shared" si="47"/>
        <v>N/A</v>
      </c>
      <c r="K361" t="str">
        <f t="shared" si="48"/>
        <v>N/A</v>
      </c>
      <c r="L361" t="str">
        <f t="shared" si="49"/>
        <v>N/A</v>
      </c>
      <c r="M361" t="str">
        <f t="shared" si="50"/>
        <v>N/A</v>
      </c>
      <c r="N361" t="str">
        <f t="shared" si="55"/>
        <v>N/A</v>
      </c>
      <c r="P361" t="str">
        <f t="shared" si="52"/>
        <v>no_pos</v>
      </c>
      <c r="Q361">
        <f t="shared" si="53"/>
        <v>0</v>
      </c>
      <c r="R361">
        <f t="shared" si="54"/>
        <v>0</v>
      </c>
    </row>
    <row r="362" spans="1:18" x14ac:dyDescent="0.3">
      <c r="J362" t="str">
        <f t="shared" si="47"/>
        <v>N/A</v>
      </c>
      <c r="K362" t="str">
        <f t="shared" si="48"/>
        <v>N/A</v>
      </c>
      <c r="L362" t="str">
        <f t="shared" si="49"/>
        <v>N/A</v>
      </c>
      <c r="M362" t="str">
        <f t="shared" si="50"/>
        <v>N/A</v>
      </c>
      <c r="N362" t="str">
        <f t="shared" si="55"/>
        <v>N/A</v>
      </c>
      <c r="P362" t="str">
        <f t="shared" si="52"/>
        <v>no_pos</v>
      </c>
      <c r="Q362">
        <f t="shared" si="53"/>
        <v>0</v>
      </c>
      <c r="R362">
        <f t="shared" si="54"/>
        <v>0</v>
      </c>
    </row>
    <row r="363" spans="1:18" x14ac:dyDescent="0.3">
      <c r="J363" t="str">
        <f t="shared" si="47"/>
        <v>N/A</v>
      </c>
      <c r="K363" t="str">
        <f t="shared" si="48"/>
        <v>N/A</v>
      </c>
      <c r="L363" t="str">
        <f t="shared" si="49"/>
        <v>N/A</v>
      </c>
      <c r="M363" t="str">
        <f t="shared" si="50"/>
        <v>N/A</v>
      </c>
      <c r="N363" t="str">
        <f t="shared" si="55"/>
        <v>N/A</v>
      </c>
      <c r="P363" t="str">
        <f t="shared" si="52"/>
        <v>no_pos</v>
      </c>
      <c r="Q363">
        <f t="shared" si="53"/>
        <v>0</v>
      </c>
      <c r="R363">
        <f t="shared" si="54"/>
        <v>0</v>
      </c>
    </row>
    <row r="364" spans="1:18" x14ac:dyDescent="0.3">
      <c r="J364" t="str">
        <f t="shared" si="47"/>
        <v>N/A</v>
      </c>
      <c r="K364" t="str">
        <f t="shared" si="48"/>
        <v>N/A</v>
      </c>
      <c r="L364" t="str">
        <f t="shared" si="49"/>
        <v>N/A</v>
      </c>
      <c r="M364" t="str">
        <f t="shared" si="50"/>
        <v>N/A</v>
      </c>
      <c r="N364" t="str">
        <f t="shared" si="55"/>
        <v>N/A</v>
      </c>
      <c r="P364" t="str">
        <f t="shared" si="52"/>
        <v>no_pos</v>
      </c>
      <c r="Q364">
        <f t="shared" si="53"/>
        <v>0</v>
      </c>
      <c r="R364">
        <f t="shared" si="54"/>
        <v>0</v>
      </c>
    </row>
    <row r="365" spans="1:18" x14ac:dyDescent="0.3">
      <c r="J365" t="str">
        <f t="shared" si="47"/>
        <v>N/A</v>
      </c>
      <c r="K365" t="str">
        <f t="shared" si="48"/>
        <v>N/A</v>
      </c>
      <c r="L365" t="str">
        <f t="shared" si="49"/>
        <v>N/A</v>
      </c>
      <c r="M365" t="str">
        <f t="shared" si="50"/>
        <v>N/A</v>
      </c>
      <c r="N365" t="str">
        <f t="shared" si="55"/>
        <v>N/A</v>
      </c>
      <c r="P365" t="str">
        <f t="shared" si="52"/>
        <v>no_pos</v>
      </c>
      <c r="Q365">
        <f t="shared" si="53"/>
        <v>0</v>
      </c>
      <c r="R365">
        <f t="shared" si="54"/>
        <v>0</v>
      </c>
    </row>
    <row r="366" spans="1:18" x14ac:dyDescent="0.3">
      <c r="J366" t="str">
        <f t="shared" si="47"/>
        <v>N/A</v>
      </c>
      <c r="K366" t="str">
        <f t="shared" si="48"/>
        <v>N/A</v>
      </c>
      <c r="L366" t="str">
        <f t="shared" si="49"/>
        <v>N/A</v>
      </c>
      <c r="M366" t="str">
        <f t="shared" si="50"/>
        <v>N/A</v>
      </c>
      <c r="N366" t="str">
        <f t="shared" si="55"/>
        <v>N/A</v>
      </c>
      <c r="P366" t="str">
        <f t="shared" si="52"/>
        <v>no_pos</v>
      </c>
      <c r="Q366">
        <f t="shared" si="53"/>
        <v>0</v>
      </c>
      <c r="R366">
        <f t="shared" si="54"/>
        <v>0</v>
      </c>
    </row>
    <row r="367" spans="1:18" x14ac:dyDescent="0.3">
      <c r="J367" t="str">
        <f t="shared" si="47"/>
        <v>N/A</v>
      </c>
      <c r="K367" t="str">
        <f t="shared" si="48"/>
        <v>N/A</v>
      </c>
      <c r="L367" t="str">
        <f t="shared" si="49"/>
        <v>N/A</v>
      </c>
      <c r="M367" t="str">
        <f t="shared" si="50"/>
        <v>N/A</v>
      </c>
      <c r="N367" t="str">
        <f t="shared" si="55"/>
        <v>N/A</v>
      </c>
      <c r="P367" t="str">
        <f t="shared" si="52"/>
        <v>no_pos</v>
      </c>
      <c r="Q367">
        <f t="shared" si="53"/>
        <v>0</v>
      </c>
      <c r="R367">
        <f t="shared" si="54"/>
        <v>0</v>
      </c>
    </row>
    <row r="368" spans="1:18" x14ac:dyDescent="0.3">
      <c r="J368" t="str">
        <f t="shared" si="47"/>
        <v>N/A</v>
      </c>
      <c r="K368" t="str">
        <f t="shared" si="48"/>
        <v>N/A</v>
      </c>
      <c r="L368" t="str">
        <f t="shared" si="49"/>
        <v>N/A</v>
      </c>
      <c r="M368" t="str">
        <f t="shared" si="50"/>
        <v>N/A</v>
      </c>
      <c r="N368" t="str">
        <f t="shared" si="55"/>
        <v>N/A</v>
      </c>
    </row>
    <row r="369" spans="10:14" x14ac:dyDescent="0.3">
      <c r="J369" t="str">
        <f t="shared" si="47"/>
        <v>N/A</v>
      </c>
      <c r="K369" t="str">
        <f t="shared" si="48"/>
        <v>N/A</v>
      </c>
      <c r="L369" t="str">
        <f t="shared" si="49"/>
        <v>N/A</v>
      </c>
      <c r="M369" t="str">
        <f t="shared" si="50"/>
        <v>N/A</v>
      </c>
      <c r="N369" t="str">
        <f t="shared" si="55"/>
        <v>N/A</v>
      </c>
    </row>
    <row r="370" spans="10:14" x14ac:dyDescent="0.3">
      <c r="J370" t="str">
        <f t="shared" si="47"/>
        <v>N/A</v>
      </c>
      <c r="K370" t="str">
        <f t="shared" si="48"/>
        <v>N/A</v>
      </c>
      <c r="L370" t="str">
        <f t="shared" si="49"/>
        <v>N/A</v>
      </c>
      <c r="M370" t="str">
        <f t="shared" si="50"/>
        <v>N/A</v>
      </c>
      <c r="N370" t="str">
        <f t="shared" si="55"/>
        <v>N/A</v>
      </c>
    </row>
    <row r="371" spans="10:14" x14ac:dyDescent="0.3">
      <c r="J371" t="str">
        <f t="shared" si="47"/>
        <v>N/A</v>
      </c>
      <c r="K371" t="str">
        <f t="shared" si="48"/>
        <v>N/A</v>
      </c>
      <c r="L371" t="str">
        <f t="shared" si="49"/>
        <v>N/A</v>
      </c>
      <c r="M371" t="str">
        <f t="shared" si="50"/>
        <v>N/A</v>
      </c>
      <c r="N371" t="str">
        <f t="shared" si="55"/>
        <v>N/A</v>
      </c>
    </row>
    <row r="372" spans="10:14" x14ac:dyDescent="0.3">
      <c r="J372" t="str">
        <f t="shared" si="47"/>
        <v>N/A</v>
      </c>
      <c r="K372" t="str">
        <f t="shared" si="48"/>
        <v>N/A</v>
      </c>
      <c r="L372" t="str">
        <f t="shared" si="49"/>
        <v>N/A</v>
      </c>
      <c r="M372" t="str">
        <f t="shared" si="50"/>
        <v>N/A</v>
      </c>
      <c r="N372" t="str">
        <f t="shared" si="55"/>
        <v>N/A</v>
      </c>
    </row>
    <row r="373" spans="10:14" x14ac:dyDescent="0.3">
      <c r="J373" t="str">
        <f t="shared" si="47"/>
        <v>N/A</v>
      </c>
      <c r="K373" t="str">
        <f t="shared" si="48"/>
        <v>N/A</v>
      </c>
      <c r="L373" t="str">
        <f t="shared" si="49"/>
        <v>N/A</v>
      </c>
      <c r="M373" t="str">
        <f t="shared" si="50"/>
        <v>N/A</v>
      </c>
      <c r="N373" t="str">
        <f t="shared" si="55"/>
        <v>N/A</v>
      </c>
    </row>
    <row r="374" spans="10:14" x14ac:dyDescent="0.3">
      <c r="J374" t="str">
        <f t="shared" si="47"/>
        <v>N/A</v>
      </c>
      <c r="K374" t="str">
        <f t="shared" si="48"/>
        <v>N/A</v>
      </c>
      <c r="L374" t="str">
        <f t="shared" si="49"/>
        <v>N/A</v>
      </c>
      <c r="M374" t="str">
        <f t="shared" si="50"/>
        <v>N/A</v>
      </c>
      <c r="N374" t="str">
        <f t="shared" si="55"/>
        <v>N/A</v>
      </c>
    </row>
    <row r="375" spans="10:14" x14ac:dyDescent="0.3">
      <c r="J375" t="str">
        <f t="shared" si="47"/>
        <v>N/A</v>
      </c>
      <c r="K375" t="str">
        <f t="shared" si="48"/>
        <v>N/A</v>
      </c>
      <c r="L375" t="str">
        <f t="shared" si="49"/>
        <v>N/A</v>
      </c>
      <c r="M375" t="str">
        <f t="shared" si="50"/>
        <v>N/A</v>
      </c>
      <c r="N375" t="str">
        <f t="shared" si="55"/>
        <v>N/A</v>
      </c>
    </row>
    <row r="376" spans="10:14" x14ac:dyDescent="0.3">
      <c r="J376" t="str">
        <f t="shared" si="47"/>
        <v>N/A</v>
      </c>
      <c r="K376" t="str">
        <f t="shared" si="48"/>
        <v>N/A</v>
      </c>
      <c r="L376" t="str">
        <f t="shared" si="49"/>
        <v>N/A</v>
      </c>
      <c r="M376" t="str">
        <f t="shared" si="50"/>
        <v>N/A</v>
      </c>
      <c r="N376" t="str">
        <f t="shared" si="55"/>
        <v>N/A</v>
      </c>
    </row>
    <row r="377" spans="10:14" x14ac:dyDescent="0.3">
      <c r="J377" t="str">
        <f t="shared" si="47"/>
        <v>N/A</v>
      </c>
      <c r="K377" t="str">
        <f t="shared" si="48"/>
        <v>N/A</v>
      </c>
      <c r="L377" t="str">
        <f t="shared" si="49"/>
        <v>N/A</v>
      </c>
      <c r="M377" t="str">
        <f t="shared" si="50"/>
        <v>N/A</v>
      </c>
      <c r="N377" t="str">
        <f t="shared" si="55"/>
        <v>N/A</v>
      </c>
    </row>
    <row r="378" spans="10:14" x14ac:dyDescent="0.3">
      <c r="J378" t="str">
        <f t="shared" si="47"/>
        <v>N/A</v>
      </c>
      <c r="K378" t="str">
        <f t="shared" si="48"/>
        <v>N/A</v>
      </c>
      <c r="L378" t="str">
        <f t="shared" si="49"/>
        <v>N/A</v>
      </c>
      <c r="M378" t="str">
        <f t="shared" si="50"/>
        <v>N/A</v>
      </c>
      <c r="N378" t="str">
        <f t="shared" si="55"/>
        <v>N/A</v>
      </c>
    </row>
    <row r="379" spans="10:14" x14ac:dyDescent="0.3">
      <c r="J379" t="str">
        <f t="shared" si="47"/>
        <v>N/A</v>
      </c>
      <c r="K379" t="str">
        <f t="shared" si="48"/>
        <v>N/A</v>
      </c>
      <c r="L379" t="str">
        <f t="shared" si="49"/>
        <v>N/A</v>
      </c>
      <c r="M379" t="str">
        <f t="shared" si="50"/>
        <v>N/A</v>
      </c>
      <c r="N379" t="str">
        <f t="shared" si="55"/>
        <v>N/A</v>
      </c>
    </row>
    <row r="380" spans="10:14" x14ac:dyDescent="0.3">
      <c r="J380" t="str">
        <f t="shared" si="47"/>
        <v>N/A</v>
      </c>
      <c r="K380" t="str">
        <f t="shared" si="48"/>
        <v>N/A</v>
      </c>
      <c r="L380" t="str">
        <f t="shared" si="49"/>
        <v>N/A</v>
      </c>
      <c r="M380" t="str">
        <f t="shared" si="50"/>
        <v>N/A</v>
      </c>
      <c r="N380" t="str">
        <f t="shared" si="55"/>
        <v>N/A</v>
      </c>
    </row>
    <row r="381" spans="10:14" x14ac:dyDescent="0.3">
      <c r="J381" t="str">
        <f t="shared" si="47"/>
        <v>N/A</v>
      </c>
      <c r="K381" t="str">
        <f t="shared" si="48"/>
        <v>N/A</v>
      </c>
      <c r="L381" t="str">
        <f t="shared" si="49"/>
        <v>N/A</v>
      </c>
      <c r="M381" t="str">
        <f t="shared" si="50"/>
        <v>N/A</v>
      </c>
      <c r="N381" t="str">
        <f>IFERROR(IF(MID(G381,LEN(G381)-1,1)="B",1000000000*(-1)*VALUE(MID(G381,2,LEN(G381)-3)),IF(LEFT(G381,1)="(",IF(MID(G381,LEN(G381)-1,1)="M",1000000*(-1)*VALUE(MID(G381,2,LEN(G381)-3)),-VALUE(MID(G381,2,LEN(G381)-2))),IF(TRIM(G381)="-", "N/A", IF(RIGHT(G381,1)="M",1000000*VALUE(LEFT(G381,LEN(G381)-1)),IF(RIGHT(G381,1)="B",1000000000*VALUE(LEFT(G381,LEN(G381)-1)),IF(RIGHT(G381,1)="%",0.01*VALUE(LEFT(G381,LEN(G381)-1)),G381)))))),"N/A")</f>
        <v>N/A</v>
      </c>
    </row>
  </sheetData>
  <autoFilter ref="B144:H353"/>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8"/>
  <sheetViews>
    <sheetView topLeftCell="B217" workbookViewId="0"/>
  </sheetViews>
  <sheetFormatPr defaultRowHeight="14.4" x14ac:dyDescent="0.3"/>
  <cols>
    <col min="1" max="1" width="0" hidden="1" customWidth="1"/>
    <col min="2" max="7" width="20.6640625" customWidth="1"/>
  </cols>
  <sheetData>
    <row r="1" spans="1:11" x14ac:dyDescent="0.3">
      <c r="B1" t="s">
        <v>0</v>
      </c>
      <c r="C1" t="s">
        <v>6035</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Glacier Bancorp</v>
      </c>
    </row>
    <row r="2" spans="1:11" x14ac:dyDescent="0.3">
      <c r="B2" t="s">
        <v>2</v>
      </c>
      <c r="C2" t="s">
        <v>6036</v>
      </c>
      <c r="K2" t="str">
        <f>LEFT(C1,FIND("(",C1) - 2)</f>
        <v>Glacier Bancorp, Inc.</v>
      </c>
    </row>
    <row r="3" spans="1:11" x14ac:dyDescent="0.3">
      <c r="K3" t="str">
        <f>" is scheduled to report earnings "&amp;IFERROR("between "&amp;LEFT(C20,FIND("-",C20)-2)&amp;" and "&amp;RIGHT(C20,FIND("-",C20)-2),"on "&amp;C20)</f>
        <v xml:space="preserve"> is scheduled to report earnings on Jul 20, 2017</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$35.62, down .22% after opening up slightly over yesterday's close</v>
      </c>
    </row>
    <row r="5" spans="1:11" x14ac:dyDescent="0.3">
      <c r="K5" t="str">
        <f>"The one year target estimate for " &amp; D1 &amp; " is " &amp; TEXT(C23,"$####.#0")</f>
        <v>The one year target estimate for Glacier Bancorp is $36.83</v>
      </c>
    </row>
    <row r="6" spans="1:11" x14ac:dyDescent="0.3">
      <c r="K6" t="str">
        <f>" which would be " &amp; IF(OR(LEFT(ABS((C23-C2)/C2*100),1)="8",LEFT(ABS((C23-C2)/C2*100),2)="18"), "an ", "a ")  &amp;TEXT(ABS((C23-C2)/C2),"####.#0%")&amp;IF((C23-C2)&gt;0," increase over"," decrease from")&amp;" the current price"</f>
        <v xml:space="preserve"> which would be a 3.40% increase over the current price</v>
      </c>
    </row>
    <row r="7" spans="1:11" x14ac:dyDescent="0.3">
      <c r="A7" s="1">
        <v>0</v>
      </c>
      <c r="B7" t="s">
        <v>5</v>
      </c>
      <c r="C7" t="s">
        <v>6037</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increase by 9.3% over last quarter based on the average of 7 analyst estimates (Yahoo Finance)</v>
      </c>
    </row>
    <row r="8" spans="1:11" x14ac:dyDescent="0.3">
      <c r="A8" s="1">
        <v>1</v>
      </c>
      <c r="B8" t="s">
        <v>7</v>
      </c>
      <c r="C8" t="s">
        <v>6038</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9</v>
      </c>
      <c r="C9" t="s">
        <v>6039</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2 times, and a negative earnings surprise 2 times</v>
      </c>
    </row>
    <row r="10" spans="1:11" x14ac:dyDescent="0.3">
      <c r="A10" s="1">
        <v>3</v>
      </c>
      <c r="B10" t="s">
        <v>11</v>
      </c>
      <c r="C10" t="s">
        <v>6040</v>
      </c>
    </row>
    <row r="11" spans="1:11" x14ac:dyDescent="0.3">
      <c r="A11" s="1">
        <v>4</v>
      </c>
      <c r="B11" t="s">
        <v>13</v>
      </c>
      <c r="C11" t="s">
        <v>6041</v>
      </c>
    </row>
    <row r="12" spans="1:11" x14ac:dyDescent="0.3">
      <c r="A12" s="1">
        <v>5</v>
      </c>
      <c r="B12" t="s">
        <v>15</v>
      </c>
      <c r="C12" t="s">
        <v>6042</v>
      </c>
      <c r="D12" t="str">
        <f>LEFT(C12,FIND("-",C12)-2)</f>
        <v>25.90</v>
      </c>
      <c r="E12" t="str">
        <f>TRIM(RIGHT(C12,FIND("-",C12)-1))</f>
        <v>38.17</v>
      </c>
    </row>
    <row r="13" spans="1:11" x14ac:dyDescent="0.3">
      <c r="A13" s="1">
        <v>6</v>
      </c>
      <c r="B13" t="s">
        <v>17</v>
      </c>
      <c r="C13" t="s">
        <v>6043</v>
      </c>
    </row>
    <row r="14" spans="1:11" x14ac:dyDescent="0.3">
      <c r="A14" s="1">
        <v>7</v>
      </c>
      <c r="B14" t="s">
        <v>19</v>
      </c>
      <c r="C14" t="s">
        <v>6044</v>
      </c>
    </row>
    <row r="16" spans="1:11" x14ac:dyDescent="0.3">
      <c r="A16" s="1">
        <v>0</v>
      </c>
      <c r="B16" t="s">
        <v>21</v>
      </c>
      <c r="C16" t="s">
        <v>1671</v>
      </c>
    </row>
    <row r="17" spans="1:11" x14ac:dyDescent="0.3">
      <c r="A17" s="1">
        <v>1</v>
      </c>
      <c r="B17" t="s">
        <v>23</v>
      </c>
      <c r="C17" t="s">
        <v>521</v>
      </c>
      <c r="K17" t="str">
        <f>K2 &amp; K3 &amp; ". " &amp; K4 &amp; ". " &amp; K5 &amp; K6 &amp; ". " &amp; K7 &amp; ". " &amp; K8 &amp; ". " &amp; K9 &amp; "."</f>
        <v>Glacier Bancorp, Inc. is scheduled to report earnings on Jul 20, 2017. The stock is currently trading at $35.62, down .22% after opening up slightly over yesterday's close. The one year target estimate for Glacier Bancorp is $36.83 which would be a 3.40% increase over the current price. Earnings are expected to increase by 9.3% over last quarter based on the average of 7 analyst estimates (Yahoo Finance). The stock is trading in the high end of its 52-week range. Over the last 4 quarters, we've seen a positive earnings surprise 2 times, and a negative earnings surprise 2 times.</v>
      </c>
    </row>
    <row r="18" spans="1:11" x14ac:dyDescent="0.3">
      <c r="A18" s="1">
        <v>2</v>
      </c>
      <c r="B18" t="s">
        <v>24</v>
      </c>
      <c r="C18" t="s">
        <v>6045</v>
      </c>
    </row>
    <row r="19" spans="1:11" x14ac:dyDescent="0.3">
      <c r="A19" s="1">
        <v>3</v>
      </c>
      <c r="B19" t="s">
        <v>26</v>
      </c>
      <c r="C19" t="s">
        <v>2755</v>
      </c>
    </row>
    <row r="20" spans="1:11" x14ac:dyDescent="0.3">
      <c r="A20" s="1">
        <v>4</v>
      </c>
      <c r="B20" t="s">
        <v>28</v>
      </c>
      <c r="C20" t="s">
        <v>1167</v>
      </c>
    </row>
    <row r="21" spans="1:11" x14ac:dyDescent="0.3">
      <c r="A21" s="1">
        <v>5</v>
      </c>
      <c r="B21" t="s">
        <v>30</v>
      </c>
      <c r="C21" t="s">
        <v>6046</v>
      </c>
    </row>
    <row r="22" spans="1:11" x14ac:dyDescent="0.3">
      <c r="A22" s="1">
        <v>6</v>
      </c>
      <c r="B22" t="s">
        <v>32</v>
      </c>
      <c r="C22" t="s">
        <v>6047</v>
      </c>
    </row>
    <row r="23" spans="1:11" x14ac:dyDescent="0.3">
      <c r="A23" s="1">
        <v>7</v>
      </c>
      <c r="B23" t="s">
        <v>33</v>
      </c>
      <c r="C23" t="s">
        <v>6048</v>
      </c>
    </row>
    <row r="26" spans="1:11" x14ac:dyDescent="0.3">
      <c r="B26" s="1" t="s">
        <v>35</v>
      </c>
      <c r="C26" s="1" t="s">
        <v>36</v>
      </c>
      <c r="D26" s="1" t="s">
        <v>37</v>
      </c>
      <c r="E26" s="1" t="s">
        <v>38</v>
      </c>
      <c r="F26" s="1" t="s">
        <v>39</v>
      </c>
    </row>
    <row r="27" spans="1:11" x14ac:dyDescent="0.3">
      <c r="A27" s="1">
        <v>0</v>
      </c>
      <c r="B27" t="s">
        <v>40</v>
      </c>
      <c r="C27">
        <v>7</v>
      </c>
      <c r="D27">
        <v>7</v>
      </c>
      <c r="E27">
        <v>7</v>
      </c>
      <c r="F27">
        <v>6</v>
      </c>
    </row>
    <row r="28" spans="1:11" x14ac:dyDescent="0.3">
      <c r="A28" s="1">
        <v>1</v>
      </c>
      <c r="B28" t="s">
        <v>41</v>
      </c>
      <c r="C28">
        <v>0.43</v>
      </c>
      <c r="D28">
        <v>0.47</v>
      </c>
      <c r="E28">
        <v>1.77</v>
      </c>
      <c r="F28">
        <v>2.04</v>
      </c>
    </row>
    <row r="29" spans="1:11" x14ac:dyDescent="0.3">
      <c r="A29" s="1">
        <v>2</v>
      </c>
      <c r="B29" t="s">
        <v>42</v>
      </c>
      <c r="C29">
        <v>0.41</v>
      </c>
      <c r="D29">
        <v>0.45</v>
      </c>
      <c r="E29">
        <v>1.74</v>
      </c>
      <c r="F29">
        <v>1.91</v>
      </c>
    </row>
    <row r="30" spans="1:11" x14ac:dyDescent="0.3">
      <c r="A30" s="1">
        <v>3</v>
      </c>
      <c r="B30" t="s">
        <v>43</v>
      </c>
      <c r="C30">
        <v>0.46</v>
      </c>
      <c r="D30">
        <v>0.48</v>
      </c>
      <c r="E30">
        <v>1.8</v>
      </c>
      <c r="F30">
        <v>2.2799999999999998</v>
      </c>
    </row>
    <row r="31" spans="1:11" x14ac:dyDescent="0.3">
      <c r="A31" s="1">
        <v>4</v>
      </c>
      <c r="B31" t="s">
        <v>44</v>
      </c>
      <c r="C31">
        <v>0.4</v>
      </c>
      <c r="D31">
        <v>0.4</v>
      </c>
      <c r="E31">
        <v>1.59</v>
      </c>
      <c r="F31">
        <v>1.77</v>
      </c>
    </row>
    <row r="33" spans="1:6" x14ac:dyDescent="0.3">
      <c r="B33" s="1" t="s">
        <v>45</v>
      </c>
      <c r="C33" s="1" t="s">
        <v>36</v>
      </c>
      <c r="D33" s="1" t="s">
        <v>37</v>
      </c>
      <c r="E33" s="1" t="s">
        <v>38</v>
      </c>
      <c r="F33" s="1" t="s">
        <v>39</v>
      </c>
    </row>
    <row r="34" spans="1:6" x14ac:dyDescent="0.3">
      <c r="A34" s="1">
        <v>0</v>
      </c>
      <c r="B34" t="s">
        <v>40</v>
      </c>
      <c r="C34" t="s">
        <v>1925</v>
      </c>
      <c r="D34" t="s">
        <v>1925</v>
      </c>
      <c r="E34" t="s">
        <v>1925</v>
      </c>
      <c r="F34" t="s">
        <v>1924</v>
      </c>
    </row>
    <row r="35" spans="1:6" x14ac:dyDescent="0.3">
      <c r="A35" s="1">
        <v>1</v>
      </c>
      <c r="B35" t="s">
        <v>41</v>
      </c>
      <c r="C35" t="s">
        <v>6049</v>
      </c>
      <c r="D35" t="s">
        <v>6050</v>
      </c>
      <c r="E35" t="s">
        <v>6051</v>
      </c>
      <c r="F35" t="s">
        <v>6052</v>
      </c>
    </row>
    <row r="36" spans="1:6" x14ac:dyDescent="0.3">
      <c r="A36" s="1">
        <v>2</v>
      </c>
      <c r="B36" t="s">
        <v>42</v>
      </c>
      <c r="C36" t="s">
        <v>6053</v>
      </c>
      <c r="D36" t="s">
        <v>6054</v>
      </c>
      <c r="E36" t="s">
        <v>6055</v>
      </c>
      <c r="F36" t="s">
        <v>6056</v>
      </c>
    </row>
    <row r="37" spans="1:6" x14ac:dyDescent="0.3">
      <c r="A37" s="1">
        <v>3</v>
      </c>
      <c r="B37" t="s">
        <v>43</v>
      </c>
      <c r="C37" t="s">
        <v>6057</v>
      </c>
      <c r="D37" t="s">
        <v>6058</v>
      </c>
      <c r="E37" t="s">
        <v>6059</v>
      </c>
      <c r="F37" t="s">
        <v>6060</v>
      </c>
    </row>
    <row r="38" spans="1:6" x14ac:dyDescent="0.3">
      <c r="A38" s="1">
        <v>4</v>
      </c>
      <c r="B38" t="s">
        <v>53</v>
      </c>
      <c r="C38" t="s">
        <v>6061</v>
      </c>
      <c r="D38" t="s">
        <v>6062</v>
      </c>
      <c r="E38" t="s">
        <v>6063</v>
      </c>
      <c r="F38" t="s">
        <v>6051</v>
      </c>
    </row>
    <row r="39" spans="1:6" x14ac:dyDescent="0.3">
      <c r="A39" s="1">
        <v>5</v>
      </c>
      <c r="B39" t="s">
        <v>55</v>
      </c>
      <c r="C39" t="s">
        <v>6064</v>
      </c>
      <c r="D39" t="s">
        <v>6065</v>
      </c>
      <c r="E39" t="s">
        <v>6066</v>
      </c>
      <c r="F39" t="s">
        <v>3141</v>
      </c>
    </row>
    <row r="41" spans="1:6" x14ac:dyDescent="0.3">
      <c r="B41" s="1" t="s">
        <v>58</v>
      </c>
      <c r="C41" s="1" t="s">
        <v>241</v>
      </c>
      <c r="D41" s="1" t="s">
        <v>242</v>
      </c>
      <c r="E41" s="1" t="s">
        <v>243</v>
      </c>
      <c r="F41" s="1" t="s">
        <v>244</v>
      </c>
    </row>
    <row r="42" spans="1:6" x14ac:dyDescent="0.3">
      <c r="A42" s="1">
        <v>0</v>
      </c>
      <c r="B42" t="s">
        <v>63</v>
      </c>
      <c r="C42" t="s">
        <v>6067</v>
      </c>
      <c r="D42" t="s">
        <v>4379</v>
      </c>
      <c r="E42">
        <v>0.41</v>
      </c>
      <c r="F42">
        <v>0.41</v>
      </c>
    </row>
    <row r="43" spans="1:6" x14ac:dyDescent="0.3">
      <c r="A43" s="1">
        <v>1</v>
      </c>
      <c r="B43" t="s">
        <v>66</v>
      </c>
      <c r="C43" t="s">
        <v>248</v>
      </c>
      <c r="D43" t="s">
        <v>248</v>
      </c>
      <c r="E43">
        <v>0.41</v>
      </c>
      <c r="F43">
        <v>0.41</v>
      </c>
    </row>
    <row r="44" spans="1:6" x14ac:dyDescent="0.3">
      <c r="A44" s="1">
        <v>2</v>
      </c>
      <c r="B44" t="s">
        <v>69</v>
      </c>
      <c r="C44" t="s">
        <v>3395</v>
      </c>
      <c r="D44" t="s">
        <v>6068</v>
      </c>
    </row>
    <row r="45" spans="1:6" x14ac:dyDescent="0.3">
      <c r="A45" s="1">
        <v>3</v>
      </c>
      <c r="B45" t="s">
        <v>72</v>
      </c>
      <c r="C45" t="s">
        <v>5465</v>
      </c>
      <c r="D45" t="s">
        <v>6069</v>
      </c>
    </row>
    <row r="47" spans="1:6" x14ac:dyDescent="0.3">
      <c r="B47" s="1" t="s">
        <v>75</v>
      </c>
      <c r="C47" s="1" t="s">
        <v>36</v>
      </c>
      <c r="D47" s="1" t="s">
        <v>37</v>
      </c>
      <c r="E47" s="1" t="s">
        <v>38</v>
      </c>
      <c r="F47" s="1" t="s">
        <v>39</v>
      </c>
    </row>
    <row r="48" spans="1:6" x14ac:dyDescent="0.3">
      <c r="A48" s="1">
        <v>0</v>
      </c>
      <c r="B48" t="s">
        <v>76</v>
      </c>
      <c r="C48">
        <v>0.43</v>
      </c>
      <c r="D48">
        <v>0.47</v>
      </c>
      <c r="E48">
        <v>1.77</v>
      </c>
      <c r="F48">
        <v>2.04</v>
      </c>
    </row>
    <row r="49" spans="1:6" x14ac:dyDescent="0.3">
      <c r="A49" s="1">
        <v>1</v>
      </c>
      <c r="B49" t="s">
        <v>77</v>
      </c>
      <c r="C49">
        <v>0.44</v>
      </c>
      <c r="D49">
        <v>0.47</v>
      </c>
      <c r="E49">
        <v>1.77</v>
      </c>
      <c r="F49">
        <v>2.06</v>
      </c>
    </row>
    <row r="50" spans="1:6" x14ac:dyDescent="0.3">
      <c r="A50" s="1">
        <v>2</v>
      </c>
      <c r="B50" t="s">
        <v>78</v>
      </c>
      <c r="C50">
        <v>0.44</v>
      </c>
      <c r="D50">
        <v>0.47</v>
      </c>
      <c r="E50">
        <v>1.77</v>
      </c>
      <c r="F50">
        <v>2.06</v>
      </c>
    </row>
    <row r="51" spans="1:6" x14ac:dyDescent="0.3">
      <c r="A51" s="1">
        <v>3</v>
      </c>
      <c r="B51" t="s">
        <v>79</v>
      </c>
      <c r="C51">
        <v>0.44</v>
      </c>
      <c r="D51">
        <v>0.47</v>
      </c>
      <c r="E51">
        <v>1.77</v>
      </c>
      <c r="F51">
        <v>2</v>
      </c>
    </row>
    <row r="52" spans="1:6" x14ac:dyDescent="0.3">
      <c r="A52" s="1">
        <v>4</v>
      </c>
      <c r="B52" t="s">
        <v>80</v>
      </c>
      <c r="C52">
        <v>0.44</v>
      </c>
      <c r="D52">
        <v>0.47</v>
      </c>
      <c r="E52">
        <v>1.79</v>
      </c>
      <c r="F52">
        <v>1.98</v>
      </c>
    </row>
    <row r="54" spans="1:6" x14ac:dyDescent="0.3">
      <c r="B54" s="1" t="s">
        <v>81</v>
      </c>
      <c r="C54" s="1" t="s">
        <v>36</v>
      </c>
      <c r="D54" s="1" t="s">
        <v>37</v>
      </c>
      <c r="E54" s="1" t="s">
        <v>38</v>
      </c>
      <c r="F54" s="1" t="s">
        <v>39</v>
      </c>
    </row>
    <row r="55" spans="1:6" x14ac:dyDescent="0.3">
      <c r="A55" s="1">
        <v>0</v>
      </c>
      <c r="B55" t="s">
        <v>82</v>
      </c>
      <c r="D55">
        <v>1</v>
      </c>
      <c r="E55">
        <v>1</v>
      </c>
      <c r="F55">
        <v>1</v>
      </c>
    </row>
    <row r="56" spans="1:6" x14ac:dyDescent="0.3">
      <c r="A56" s="1">
        <v>1</v>
      </c>
      <c r="B56" t="s">
        <v>83</v>
      </c>
      <c r="D56">
        <v>1</v>
      </c>
      <c r="E56">
        <v>1</v>
      </c>
      <c r="F56">
        <v>1</v>
      </c>
    </row>
    <row r="57" spans="1:6" x14ac:dyDescent="0.3">
      <c r="A57" s="1">
        <v>2</v>
      </c>
      <c r="B57" t="s">
        <v>84</v>
      </c>
      <c r="C57">
        <v>1</v>
      </c>
    </row>
    <row r="58" spans="1:6" x14ac:dyDescent="0.3">
      <c r="A58" s="1">
        <v>3</v>
      </c>
      <c r="B58" t="s">
        <v>85</v>
      </c>
    </row>
    <row r="60" spans="1:6" x14ac:dyDescent="0.3">
      <c r="B60" s="1" t="s">
        <v>86</v>
      </c>
      <c r="C60" s="1" t="s">
        <v>6070</v>
      </c>
      <c r="D60" s="1" t="s">
        <v>88</v>
      </c>
      <c r="E60" s="1" t="s">
        <v>89</v>
      </c>
      <c r="F60" s="1" t="s">
        <v>90</v>
      </c>
    </row>
    <row r="61" spans="1:6" x14ac:dyDescent="0.3">
      <c r="A61" s="1">
        <v>0</v>
      </c>
      <c r="B61" t="s">
        <v>91</v>
      </c>
      <c r="C61" t="s">
        <v>3235</v>
      </c>
      <c r="F61">
        <v>0.19</v>
      </c>
    </row>
    <row r="62" spans="1:6" x14ac:dyDescent="0.3">
      <c r="A62" s="1">
        <v>1</v>
      </c>
      <c r="B62" t="s">
        <v>93</v>
      </c>
      <c r="C62" t="s">
        <v>6071</v>
      </c>
      <c r="F62">
        <v>0.21</v>
      </c>
    </row>
    <row r="63" spans="1:6" x14ac:dyDescent="0.3">
      <c r="A63" s="1">
        <v>2</v>
      </c>
      <c r="B63" t="s">
        <v>95</v>
      </c>
      <c r="C63" t="s">
        <v>5565</v>
      </c>
      <c r="F63">
        <v>0.08</v>
      </c>
    </row>
    <row r="64" spans="1:6" x14ac:dyDescent="0.3">
      <c r="A64" s="1">
        <v>3</v>
      </c>
      <c r="B64" t="s">
        <v>96</v>
      </c>
      <c r="C64" t="s">
        <v>6072</v>
      </c>
      <c r="F64">
        <v>0.12</v>
      </c>
    </row>
    <row r="65" spans="1:6" x14ac:dyDescent="0.3">
      <c r="A65" s="1">
        <v>4</v>
      </c>
      <c r="B65" t="s">
        <v>98</v>
      </c>
      <c r="C65" t="s">
        <v>257</v>
      </c>
      <c r="F65">
        <v>0.09</v>
      </c>
    </row>
    <row r="66" spans="1:6" x14ac:dyDescent="0.3">
      <c r="A66" s="1">
        <v>5</v>
      </c>
      <c r="B66" t="s">
        <v>100</v>
      </c>
      <c r="C66" t="s">
        <v>4784</v>
      </c>
    </row>
    <row r="68" spans="1:6" x14ac:dyDescent="0.3">
      <c r="A68" s="1">
        <v>0</v>
      </c>
      <c r="B68" t="s">
        <v>102</v>
      </c>
      <c r="C68" t="s">
        <v>1671</v>
      </c>
    </row>
    <row r="69" spans="1:6" x14ac:dyDescent="0.3">
      <c r="A69" s="1">
        <v>1</v>
      </c>
      <c r="B69" t="s">
        <v>103</v>
      </c>
    </row>
    <row r="70" spans="1:6" x14ac:dyDescent="0.3">
      <c r="A70" s="1">
        <v>2</v>
      </c>
      <c r="B70" t="s">
        <v>104</v>
      </c>
      <c r="C70" t="s">
        <v>6045</v>
      </c>
    </row>
    <row r="71" spans="1:6" x14ac:dyDescent="0.3">
      <c r="A71" s="1">
        <v>3</v>
      </c>
      <c r="B71" t="s">
        <v>105</v>
      </c>
      <c r="C71" t="s">
        <v>6073</v>
      </c>
    </row>
    <row r="72" spans="1:6" x14ac:dyDescent="0.3">
      <c r="A72" s="1">
        <v>4</v>
      </c>
      <c r="B72" t="s">
        <v>107</v>
      </c>
      <c r="C72" t="s">
        <v>1959</v>
      </c>
    </row>
    <row r="73" spans="1:6" x14ac:dyDescent="0.3">
      <c r="A73" s="1">
        <v>5</v>
      </c>
      <c r="B73" t="s">
        <v>109</v>
      </c>
      <c r="C73" t="s">
        <v>6074</v>
      </c>
    </row>
    <row r="74" spans="1:6" x14ac:dyDescent="0.3">
      <c r="A74" s="1">
        <v>6</v>
      </c>
      <c r="B74" t="s">
        <v>111</v>
      </c>
      <c r="C74" t="s">
        <v>5073</v>
      </c>
    </row>
    <row r="75" spans="1:6" x14ac:dyDescent="0.3">
      <c r="A75" s="1">
        <v>7</v>
      </c>
      <c r="B75" t="s">
        <v>113</v>
      </c>
    </row>
    <row r="76" spans="1:6" x14ac:dyDescent="0.3">
      <c r="A76" s="1">
        <v>8</v>
      </c>
      <c r="B76" t="s">
        <v>114</v>
      </c>
    </row>
    <row r="78" spans="1:6" x14ac:dyDescent="0.3">
      <c r="A78" s="1">
        <v>0</v>
      </c>
      <c r="B78" t="s">
        <v>115</v>
      </c>
      <c r="C78" t="s">
        <v>116</v>
      </c>
    </row>
    <row r="79" spans="1:6" x14ac:dyDescent="0.3">
      <c r="A79" s="1">
        <v>1</v>
      </c>
      <c r="B79" t="s">
        <v>117</v>
      </c>
      <c r="C79" t="s">
        <v>118</v>
      </c>
    </row>
    <row r="81" spans="1:3" x14ac:dyDescent="0.3">
      <c r="A81" s="1">
        <v>0</v>
      </c>
      <c r="B81" t="s">
        <v>119</v>
      </c>
      <c r="C81" t="s">
        <v>6075</v>
      </c>
    </row>
    <row r="82" spans="1:3" x14ac:dyDescent="0.3">
      <c r="A82" s="1">
        <v>1</v>
      </c>
      <c r="B82" t="s">
        <v>121</v>
      </c>
      <c r="C82" t="s">
        <v>6076</v>
      </c>
    </row>
    <row r="84" spans="1:3" x14ac:dyDescent="0.3">
      <c r="A84" s="1">
        <v>0</v>
      </c>
      <c r="B84" t="s">
        <v>123</v>
      </c>
      <c r="C84" t="s">
        <v>3415</v>
      </c>
    </row>
    <row r="85" spans="1:3" x14ac:dyDescent="0.3">
      <c r="A85" s="1">
        <v>1</v>
      </c>
      <c r="B85" t="s">
        <v>124</v>
      </c>
      <c r="C85" t="s">
        <v>251</v>
      </c>
    </row>
    <row r="87" spans="1:3" x14ac:dyDescent="0.3">
      <c r="A87" s="1">
        <v>0</v>
      </c>
      <c r="B87" t="s">
        <v>126</v>
      </c>
      <c r="C87" t="s">
        <v>6077</v>
      </c>
    </row>
    <row r="88" spans="1:3" x14ac:dyDescent="0.3">
      <c r="A88" s="1">
        <v>1</v>
      </c>
      <c r="B88" t="s">
        <v>128</v>
      </c>
      <c r="C88" t="s">
        <v>6078</v>
      </c>
    </row>
    <row r="89" spans="1:3" x14ac:dyDescent="0.3">
      <c r="A89" s="1">
        <v>2</v>
      </c>
      <c r="B89" t="s">
        <v>130</v>
      </c>
      <c r="C89" t="s">
        <v>2543</v>
      </c>
    </row>
    <row r="90" spans="1:3" x14ac:dyDescent="0.3">
      <c r="A90" s="1">
        <v>3</v>
      </c>
      <c r="B90" t="s">
        <v>132</v>
      </c>
    </row>
    <row r="91" spans="1:3" x14ac:dyDescent="0.3">
      <c r="A91" s="1">
        <v>4</v>
      </c>
      <c r="B91" t="s">
        <v>134</v>
      </c>
    </row>
    <row r="92" spans="1:3" x14ac:dyDescent="0.3">
      <c r="A92" s="1">
        <v>5</v>
      </c>
      <c r="B92" t="s">
        <v>136</v>
      </c>
      <c r="C92" t="s">
        <v>6079</v>
      </c>
    </row>
    <row r="93" spans="1:3" x14ac:dyDescent="0.3">
      <c r="A93" s="1">
        <v>6</v>
      </c>
      <c r="B93" t="s">
        <v>138</v>
      </c>
      <c r="C93" t="s">
        <v>2755</v>
      </c>
    </row>
    <row r="94" spans="1:3" x14ac:dyDescent="0.3">
      <c r="A94" s="1">
        <v>7</v>
      </c>
      <c r="B94" t="s">
        <v>139</v>
      </c>
      <c r="C94" t="s">
        <v>6080</v>
      </c>
    </row>
    <row r="96" spans="1:3" x14ac:dyDescent="0.3">
      <c r="A96" s="1">
        <v>0</v>
      </c>
      <c r="B96" t="s">
        <v>140</v>
      </c>
      <c r="C96" t="s">
        <v>6005</v>
      </c>
    </row>
    <row r="97" spans="1:3" x14ac:dyDescent="0.3">
      <c r="A97" s="1">
        <v>1</v>
      </c>
      <c r="B97" t="s">
        <v>142</v>
      </c>
      <c r="C97" t="s">
        <v>6081</v>
      </c>
    </row>
    <row r="98" spans="1:3" x14ac:dyDescent="0.3">
      <c r="A98" s="1">
        <v>2</v>
      </c>
      <c r="B98" t="s">
        <v>144</v>
      </c>
      <c r="C98" t="s">
        <v>6082</v>
      </c>
    </row>
    <row r="99" spans="1:3" x14ac:dyDescent="0.3">
      <c r="A99" s="1">
        <v>3</v>
      </c>
      <c r="B99" t="s">
        <v>146</v>
      </c>
    </row>
    <row r="100" spans="1:3" x14ac:dyDescent="0.3">
      <c r="A100" s="1">
        <v>4</v>
      </c>
      <c r="B100" t="s">
        <v>148</v>
      </c>
    </row>
    <row r="101" spans="1:3" x14ac:dyDescent="0.3">
      <c r="A101" s="1">
        <v>5</v>
      </c>
      <c r="B101" t="s">
        <v>149</v>
      </c>
      <c r="C101" t="s">
        <v>6083</v>
      </c>
    </row>
    <row r="103" spans="1:3" x14ac:dyDescent="0.3">
      <c r="A103" s="1">
        <v>0</v>
      </c>
      <c r="B103" t="s">
        <v>151</v>
      </c>
      <c r="C103" t="s">
        <v>6084</v>
      </c>
    </row>
    <row r="104" spans="1:3" x14ac:dyDescent="0.3">
      <c r="A104" s="1">
        <v>1</v>
      </c>
      <c r="B104" t="s">
        <v>152</v>
      </c>
    </row>
    <row r="106" spans="1:3" x14ac:dyDescent="0.3">
      <c r="A106" s="1">
        <v>0</v>
      </c>
      <c r="B106" t="s">
        <v>23</v>
      </c>
      <c r="C106" t="s">
        <v>521</v>
      </c>
    </row>
    <row r="107" spans="1:3" x14ac:dyDescent="0.3">
      <c r="A107" s="1">
        <v>1</v>
      </c>
      <c r="B107" t="s">
        <v>153</v>
      </c>
      <c r="C107" t="s">
        <v>6085</v>
      </c>
    </row>
    <row r="108" spans="1:3" x14ac:dyDescent="0.3">
      <c r="A108" s="1">
        <v>2</v>
      </c>
      <c r="B108" t="s">
        <v>155</v>
      </c>
      <c r="C108" t="s">
        <v>156</v>
      </c>
    </row>
    <row r="109" spans="1:3" x14ac:dyDescent="0.3">
      <c r="A109" s="1">
        <v>3</v>
      </c>
      <c r="B109" t="s">
        <v>157</v>
      </c>
      <c r="C109" t="s">
        <v>6086</v>
      </c>
    </row>
    <row r="110" spans="1:3" x14ac:dyDescent="0.3">
      <c r="A110" s="1">
        <v>4</v>
      </c>
      <c r="B110" t="s">
        <v>159</v>
      </c>
      <c r="C110" t="s">
        <v>6087</v>
      </c>
    </row>
    <row r="111" spans="1:3" x14ac:dyDescent="0.3">
      <c r="A111" s="1">
        <v>5</v>
      </c>
      <c r="B111" t="s">
        <v>161</v>
      </c>
      <c r="C111" t="s">
        <v>6088</v>
      </c>
    </row>
    <row r="112" spans="1:3" x14ac:dyDescent="0.3">
      <c r="A112" s="1">
        <v>6</v>
      </c>
      <c r="B112" t="s">
        <v>163</v>
      </c>
      <c r="C112" t="s">
        <v>6089</v>
      </c>
    </row>
    <row r="114" spans="1:3" x14ac:dyDescent="0.3">
      <c r="A114" s="1">
        <v>0</v>
      </c>
      <c r="B114" t="s">
        <v>165</v>
      </c>
      <c r="C114" t="s">
        <v>6090</v>
      </c>
    </row>
    <row r="115" spans="1:3" x14ac:dyDescent="0.3">
      <c r="A115" s="1">
        <v>1</v>
      </c>
      <c r="B115" t="s">
        <v>167</v>
      </c>
      <c r="C115" t="s">
        <v>6091</v>
      </c>
    </row>
    <row r="116" spans="1:3" x14ac:dyDescent="0.3">
      <c r="A116" s="1">
        <v>2</v>
      </c>
      <c r="B116" t="s">
        <v>169</v>
      </c>
      <c r="C116" t="s">
        <v>6092</v>
      </c>
    </row>
    <row r="117" spans="1:3" x14ac:dyDescent="0.3">
      <c r="A117" s="1">
        <v>3</v>
      </c>
      <c r="B117" t="s">
        <v>171</v>
      </c>
      <c r="C117" t="s">
        <v>6093</v>
      </c>
    </row>
    <row r="118" spans="1:3" x14ac:dyDescent="0.3">
      <c r="A118" s="1">
        <v>4</v>
      </c>
      <c r="B118" t="s">
        <v>173</v>
      </c>
      <c r="C118" t="s">
        <v>6094</v>
      </c>
    </row>
    <row r="119" spans="1:3" x14ac:dyDescent="0.3">
      <c r="A119" s="1">
        <v>5</v>
      </c>
      <c r="B119" t="s">
        <v>174</v>
      </c>
      <c r="C119" t="s">
        <v>6095</v>
      </c>
    </row>
    <row r="120" spans="1:3" x14ac:dyDescent="0.3">
      <c r="A120" s="1">
        <v>6</v>
      </c>
      <c r="B120" t="s">
        <v>175</v>
      </c>
      <c r="C120" t="s">
        <v>6096</v>
      </c>
    </row>
    <row r="121" spans="1:3" x14ac:dyDescent="0.3">
      <c r="A121" s="1">
        <v>7</v>
      </c>
      <c r="B121" t="s">
        <v>176</v>
      </c>
      <c r="C121" t="s">
        <v>6097</v>
      </c>
    </row>
    <row r="122" spans="1:3" x14ac:dyDescent="0.3">
      <c r="A122" s="1">
        <v>8</v>
      </c>
      <c r="B122" t="s">
        <v>177</v>
      </c>
      <c r="C122" t="s">
        <v>4220</v>
      </c>
    </row>
    <row r="123" spans="1:3" x14ac:dyDescent="0.3">
      <c r="A123" s="1">
        <v>9</v>
      </c>
      <c r="B123" t="s">
        <v>178</v>
      </c>
      <c r="C123" t="s">
        <v>5053</v>
      </c>
    </row>
    <row r="125" spans="1:3" x14ac:dyDescent="0.3">
      <c r="A125" s="1">
        <v>0</v>
      </c>
      <c r="B125" t="s">
        <v>179</v>
      </c>
      <c r="C125" t="s">
        <v>2586</v>
      </c>
    </row>
    <row r="126" spans="1:3" x14ac:dyDescent="0.3">
      <c r="A126" s="1">
        <v>1</v>
      </c>
      <c r="B126" t="s">
        <v>180</v>
      </c>
      <c r="C126" t="s">
        <v>6098</v>
      </c>
    </row>
    <row r="127" spans="1:3" x14ac:dyDescent="0.3">
      <c r="A127" s="1">
        <v>2</v>
      </c>
      <c r="B127" t="s">
        <v>181</v>
      </c>
      <c r="C127" t="s">
        <v>6099</v>
      </c>
    </row>
    <row r="128" spans="1:3" x14ac:dyDescent="0.3">
      <c r="A128" s="1">
        <v>3</v>
      </c>
      <c r="B128" t="s">
        <v>183</v>
      </c>
      <c r="C128" t="s">
        <v>6100</v>
      </c>
    </row>
    <row r="129" spans="1:8" x14ac:dyDescent="0.3">
      <c r="A129" s="1">
        <v>4</v>
      </c>
      <c r="B129" t="s">
        <v>185</v>
      </c>
      <c r="C129" t="s">
        <v>6101</v>
      </c>
    </row>
    <row r="130" spans="1:8" x14ac:dyDescent="0.3">
      <c r="A130" s="1">
        <v>5</v>
      </c>
      <c r="B130" t="s">
        <v>186</v>
      </c>
      <c r="C130" t="s">
        <v>6102</v>
      </c>
    </row>
    <row r="131" spans="1:8" x14ac:dyDescent="0.3">
      <c r="A131" s="1">
        <v>6</v>
      </c>
      <c r="B131" t="s">
        <v>187</v>
      </c>
      <c r="C131" t="s">
        <v>29</v>
      </c>
    </row>
    <row r="132" spans="1:8" x14ac:dyDescent="0.3">
      <c r="A132" s="1">
        <v>7</v>
      </c>
      <c r="B132" t="s">
        <v>188</v>
      </c>
      <c r="C132" t="s">
        <v>6103</v>
      </c>
    </row>
    <row r="133" spans="1:8" x14ac:dyDescent="0.3">
      <c r="A133" s="1">
        <v>8</v>
      </c>
      <c r="B133" t="s">
        <v>189</v>
      </c>
      <c r="C133" t="s">
        <v>1239</v>
      </c>
    </row>
    <row r="134" spans="1:8" x14ac:dyDescent="0.3">
      <c r="A134" s="1">
        <v>9</v>
      </c>
      <c r="B134" t="s">
        <v>190</v>
      </c>
      <c r="C134" t="s">
        <v>6104</v>
      </c>
    </row>
    <row r="137" spans="1:8" x14ac:dyDescent="0.3">
      <c r="B137" s="1" t="s">
        <v>191</v>
      </c>
      <c r="C137" s="1" t="s">
        <v>192</v>
      </c>
      <c r="D137" s="1" t="s">
        <v>193</v>
      </c>
      <c r="E137" s="1" t="s">
        <v>194</v>
      </c>
      <c r="F137" s="1" t="s">
        <v>195</v>
      </c>
    </row>
    <row r="138" spans="1:8" x14ac:dyDescent="0.3">
      <c r="A138" s="1">
        <v>0</v>
      </c>
      <c r="B138" t="s">
        <v>6105</v>
      </c>
      <c r="C138" t="s">
        <v>6106</v>
      </c>
      <c r="D138" t="s">
        <v>6107</v>
      </c>
      <c r="F138">
        <v>58</v>
      </c>
    </row>
    <row r="139" spans="1:8" x14ac:dyDescent="0.3">
      <c r="A139" s="1">
        <v>1</v>
      </c>
      <c r="B139" t="s">
        <v>6108</v>
      </c>
      <c r="C139" t="s">
        <v>6109</v>
      </c>
      <c r="D139" t="s">
        <v>6110</v>
      </c>
      <c r="F139">
        <v>59</v>
      </c>
    </row>
    <row r="140" spans="1:8" x14ac:dyDescent="0.3">
      <c r="A140" s="1">
        <v>2</v>
      </c>
      <c r="B140" t="s">
        <v>6111</v>
      </c>
      <c r="C140" t="s">
        <v>6112</v>
      </c>
      <c r="D140" t="s">
        <v>6113</v>
      </c>
      <c r="F140">
        <v>54</v>
      </c>
    </row>
    <row r="141" spans="1:8" x14ac:dyDescent="0.3">
      <c r="A141" s="1">
        <v>3</v>
      </c>
      <c r="B141" t="s">
        <v>6114</v>
      </c>
      <c r="C141" t="s">
        <v>6115</v>
      </c>
    </row>
    <row r="142" spans="1:8" x14ac:dyDescent="0.3">
      <c r="A142" s="1">
        <v>4</v>
      </c>
      <c r="B142" t="s">
        <v>6116</v>
      </c>
      <c r="C142" t="s">
        <v>6117</v>
      </c>
    </row>
    <row r="144" spans="1:8" x14ac:dyDescent="0.3">
      <c r="B144" s="1" t="s">
        <v>318</v>
      </c>
      <c r="C144" s="1" t="s">
        <v>319</v>
      </c>
      <c r="D144" s="1" t="s">
        <v>320</v>
      </c>
      <c r="E144" s="1" t="s">
        <v>321</v>
      </c>
      <c r="F144" s="1" t="s">
        <v>322</v>
      </c>
      <c r="G144" s="1" t="s">
        <v>323</v>
      </c>
      <c r="H144" s="1" t="s">
        <v>324</v>
      </c>
    </row>
    <row r="145" spans="1:8" x14ac:dyDescent="0.3">
      <c r="A145" s="1">
        <v>0</v>
      </c>
      <c r="B145" t="s">
        <v>1257</v>
      </c>
      <c r="C145" t="s">
        <v>6118</v>
      </c>
      <c r="D145" t="s">
        <v>6119</v>
      </c>
      <c r="E145" t="s">
        <v>6120</v>
      </c>
      <c r="F145" t="s">
        <v>6121</v>
      </c>
      <c r="G145" t="s">
        <v>6122</v>
      </c>
    </row>
    <row r="146" spans="1:8" x14ac:dyDescent="0.3">
      <c r="A146" s="1">
        <v>1</v>
      </c>
      <c r="B146" t="s">
        <v>1263</v>
      </c>
      <c r="C146" t="s">
        <v>6123</v>
      </c>
      <c r="D146" t="s">
        <v>6124</v>
      </c>
      <c r="E146" t="s">
        <v>6125</v>
      </c>
      <c r="F146" t="s">
        <v>6126</v>
      </c>
      <c r="G146" t="s">
        <v>6118</v>
      </c>
    </row>
    <row r="147" spans="1:8" x14ac:dyDescent="0.3">
      <c r="A147" s="1">
        <v>2</v>
      </c>
      <c r="B147" t="s">
        <v>1269</v>
      </c>
      <c r="C147" t="s">
        <v>331</v>
      </c>
      <c r="D147" t="s">
        <v>331</v>
      </c>
      <c r="E147" t="s">
        <v>331</v>
      </c>
      <c r="F147" t="s">
        <v>331</v>
      </c>
      <c r="G147" t="s">
        <v>331</v>
      </c>
    </row>
    <row r="148" spans="1:8" x14ac:dyDescent="0.3">
      <c r="A148" s="1">
        <v>3</v>
      </c>
      <c r="B148" t="s">
        <v>1270</v>
      </c>
      <c r="C148" t="s">
        <v>331</v>
      </c>
      <c r="D148" t="s">
        <v>331</v>
      </c>
      <c r="E148" t="s">
        <v>331</v>
      </c>
      <c r="F148" t="s">
        <v>331</v>
      </c>
      <c r="G148" t="s">
        <v>331</v>
      </c>
    </row>
    <row r="149" spans="1:8" x14ac:dyDescent="0.3">
      <c r="A149" s="1">
        <v>4</v>
      </c>
      <c r="B149" t="s">
        <v>1271</v>
      </c>
      <c r="C149" t="s">
        <v>331</v>
      </c>
      <c r="D149" t="s">
        <v>331</v>
      </c>
      <c r="E149" t="s">
        <v>331</v>
      </c>
      <c r="F149" t="s">
        <v>331</v>
      </c>
      <c r="G149" t="s">
        <v>331</v>
      </c>
    </row>
    <row r="150" spans="1:8" x14ac:dyDescent="0.3">
      <c r="A150" s="1">
        <v>5</v>
      </c>
      <c r="B150" t="s">
        <v>1272</v>
      </c>
      <c r="C150" t="s">
        <v>6127</v>
      </c>
      <c r="D150" t="s">
        <v>6128</v>
      </c>
      <c r="E150" t="s">
        <v>6129</v>
      </c>
      <c r="F150" t="s">
        <v>6130</v>
      </c>
      <c r="G150" t="s">
        <v>6131</v>
      </c>
    </row>
    <row r="151" spans="1:8" x14ac:dyDescent="0.3">
      <c r="A151" s="1">
        <v>6</v>
      </c>
      <c r="B151" t="s">
        <v>1278</v>
      </c>
      <c r="C151" t="s">
        <v>331</v>
      </c>
      <c r="D151" t="s">
        <v>6132</v>
      </c>
      <c r="E151" t="s">
        <v>6133</v>
      </c>
      <c r="F151" t="s">
        <v>6134</v>
      </c>
      <c r="G151" t="s">
        <v>6135</v>
      </c>
    </row>
    <row r="152" spans="1:8" x14ac:dyDescent="0.3">
      <c r="A152" s="1">
        <v>7</v>
      </c>
      <c r="B152" t="s">
        <v>1283</v>
      </c>
      <c r="C152" t="s">
        <v>6136</v>
      </c>
      <c r="D152" t="s">
        <v>2139</v>
      </c>
      <c r="E152" t="s">
        <v>6137</v>
      </c>
      <c r="F152" t="s">
        <v>6138</v>
      </c>
      <c r="G152" t="s">
        <v>6139</v>
      </c>
    </row>
    <row r="153" spans="1:8" x14ac:dyDescent="0.3">
      <c r="A153" s="1">
        <v>8</v>
      </c>
      <c r="B153" t="s">
        <v>1289</v>
      </c>
      <c r="C153" t="s">
        <v>6140</v>
      </c>
      <c r="D153" t="s">
        <v>4159</v>
      </c>
      <c r="E153" t="s">
        <v>3690</v>
      </c>
      <c r="F153" t="s">
        <v>6141</v>
      </c>
      <c r="G153" t="s">
        <v>5160</v>
      </c>
    </row>
    <row r="154" spans="1:8" x14ac:dyDescent="0.3">
      <c r="A154" s="1">
        <v>9</v>
      </c>
      <c r="B154" t="s">
        <v>1295</v>
      </c>
      <c r="C154" t="s">
        <v>6142</v>
      </c>
      <c r="D154" t="s">
        <v>6143</v>
      </c>
      <c r="E154" t="s">
        <v>5063</v>
      </c>
      <c r="F154" t="s">
        <v>6144</v>
      </c>
      <c r="G154" t="s">
        <v>5109</v>
      </c>
    </row>
    <row r="155" spans="1:8" x14ac:dyDescent="0.3">
      <c r="A155" s="1">
        <v>10</v>
      </c>
      <c r="B155" t="s">
        <v>1301</v>
      </c>
      <c r="C155" t="s">
        <v>6142</v>
      </c>
      <c r="D155" t="s">
        <v>6143</v>
      </c>
      <c r="E155" t="s">
        <v>5063</v>
      </c>
      <c r="F155" t="s">
        <v>6144</v>
      </c>
      <c r="G155" t="s">
        <v>5109</v>
      </c>
    </row>
    <row r="156" spans="1:8" x14ac:dyDescent="0.3">
      <c r="A156" s="1">
        <v>11</v>
      </c>
      <c r="B156" t="s">
        <v>439</v>
      </c>
      <c r="C156" t="s">
        <v>331</v>
      </c>
      <c r="D156" t="s">
        <v>331</v>
      </c>
      <c r="E156" t="s">
        <v>331</v>
      </c>
      <c r="F156" t="s">
        <v>331</v>
      </c>
      <c r="G156" t="s">
        <v>331</v>
      </c>
    </row>
    <row r="157" spans="1:8" x14ac:dyDescent="0.3">
      <c r="A157" s="1">
        <v>12</v>
      </c>
      <c r="B157" t="s">
        <v>1302</v>
      </c>
      <c r="C157" t="s">
        <v>331</v>
      </c>
      <c r="D157" t="s">
        <v>331</v>
      </c>
      <c r="E157" t="s">
        <v>331</v>
      </c>
      <c r="F157" t="s">
        <v>331</v>
      </c>
      <c r="G157" t="s">
        <v>331</v>
      </c>
    </row>
    <row r="158" spans="1:8" x14ac:dyDescent="0.3">
      <c r="A158" s="1">
        <v>13</v>
      </c>
      <c r="B158" t="s">
        <v>1303</v>
      </c>
      <c r="C158" t="s">
        <v>331</v>
      </c>
      <c r="D158" t="s">
        <v>6145</v>
      </c>
      <c r="E158" t="s">
        <v>6146</v>
      </c>
      <c r="F158" t="s">
        <v>6147</v>
      </c>
      <c r="G158" t="s">
        <v>987</v>
      </c>
    </row>
    <row r="160" spans="1:8" x14ac:dyDescent="0.3">
      <c r="B160" s="1" t="s">
        <v>383</v>
      </c>
      <c r="C160" s="1" t="s">
        <v>319</v>
      </c>
      <c r="D160" s="1" t="s">
        <v>320</v>
      </c>
      <c r="E160" s="1" t="s">
        <v>321</v>
      </c>
      <c r="F160" s="1" t="s">
        <v>322</v>
      </c>
      <c r="G160" s="1" t="s">
        <v>323</v>
      </c>
      <c r="H160" s="1" t="s">
        <v>324</v>
      </c>
    </row>
    <row r="161" spans="1:7" x14ac:dyDescent="0.3">
      <c r="A161" s="1">
        <v>0</v>
      </c>
      <c r="B161" t="s">
        <v>1308</v>
      </c>
      <c r="C161" t="s">
        <v>6148</v>
      </c>
      <c r="D161" t="s">
        <v>6149</v>
      </c>
      <c r="E161" t="s">
        <v>6150</v>
      </c>
      <c r="F161" t="s">
        <v>6151</v>
      </c>
      <c r="G161" t="s">
        <v>6063</v>
      </c>
    </row>
    <row r="162" spans="1:7" x14ac:dyDescent="0.3">
      <c r="A162" s="1">
        <v>1</v>
      </c>
      <c r="B162" t="s">
        <v>1314</v>
      </c>
      <c r="C162" t="s">
        <v>331</v>
      </c>
      <c r="D162" t="s">
        <v>6152</v>
      </c>
      <c r="E162" t="s">
        <v>6153</v>
      </c>
      <c r="F162" t="s">
        <v>403</v>
      </c>
      <c r="G162" t="s">
        <v>4220</v>
      </c>
    </row>
    <row r="163" spans="1:7" x14ac:dyDescent="0.3">
      <c r="A163" s="1">
        <v>2</v>
      </c>
      <c r="B163" t="s">
        <v>1319</v>
      </c>
      <c r="C163" t="s">
        <v>3959</v>
      </c>
      <c r="D163" t="s">
        <v>3917</v>
      </c>
      <c r="E163" t="s">
        <v>3974</v>
      </c>
      <c r="F163" t="s">
        <v>4978</v>
      </c>
      <c r="G163" t="s">
        <v>6154</v>
      </c>
    </row>
    <row r="164" spans="1:7" x14ac:dyDescent="0.3">
      <c r="A164" s="1">
        <v>3</v>
      </c>
      <c r="B164" t="s">
        <v>1325</v>
      </c>
      <c r="C164" t="s">
        <v>331</v>
      </c>
      <c r="D164" t="s">
        <v>6155</v>
      </c>
      <c r="E164" t="s">
        <v>6156</v>
      </c>
      <c r="F164" t="s">
        <v>6157</v>
      </c>
      <c r="G164" t="s">
        <v>6158</v>
      </c>
    </row>
    <row r="165" spans="1:7" x14ac:dyDescent="0.3">
      <c r="A165" s="1">
        <v>4</v>
      </c>
      <c r="B165" t="s">
        <v>1330</v>
      </c>
      <c r="C165" t="s">
        <v>6159</v>
      </c>
      <c r="D165" t="s">
        <v>6160</v>
      </c>
      <c r="E165" t="s">
        <v>6161</v>
      </c>
      <c r="F165" t="s">
        <v>6162</v>
      </c>
      <c r="G165" t="s">
        <v>6163</v>
      </c>
    </row>
    <row r="166" spans="1:7" x14ac:dyDescent="0.3">
      <c r="A166" s="1">
        <v>5</v>
      </c>
      <c r="B166" t="s">
        <v>1336</v>
      </c>
      <c r="C166" t="s">
        <v>331</v>
      </c>
      <c r="D166" t="s">
        <v>6164</v>
      </c>
      <c r="E166" t="s">
        <v>6165</v>
      </c>
      <c r="F166" t="s">
        <v>1193</v>
      </c>
      <c r="G166" t="s">
        <v>2937</v>
      </c>
    </row>
    <row r="167" spans="1:7" x14ac:dyDescent="0.3">
      <c r="A167" s="1">
        <v>6</v>
      </c>
      <c r="B167" t="s">
        <v>1341</v>
      </c>
      <c r="C167" t="s">
        <v>331</v>
      </c>
      <c r="D167" t="s">
        <v>331</v>
      </c>
      <c r="E167" t="s">
        <v>331</v>
      </c>
      <c r="F167" t="s">
        <v>331</v>
      </c>
      <c r="G167" t="s">
        <v>6166</v>
      </c>
    </row>
    <row r="168" spans="1:7" x14ac:dyDescent="0.3">
      <c r="A168" s="1">
        <v>7</v>
      </c>
      <c r="B168" t="s">
        <v>1343</v>
      </c>
      <c r="C168" t="s">
        <v>6167</v>
      </c>
      <c r="D168" t="s">
        <v>6168</v>
      </c>
      <c r="E168" t="s">
        <v>6169</v>
      </c>
      <c r="F168" t="s">
        <v>6170</v>
      </c>
      <c r="G168" t="s">
        <v>6171</v>
      </c>
    </row>
    <row r="169" spans="1:7" x14ac:dyDescent="0.3">
      <c r="A169" s="1">
        <v>8</v>
      </c>
      <c r="B169" t="s">
        <v>1349</v>
      </c>
      <c r="C169" t="s">
        <v>331</v>
      </c>
      <c r="D169" t="s">
        <v>6172</v>
      </c>
      <c r="E169" t="s">
        <v>3999</v>
      </c>
      <c r="F169" t="s">
        <v>6173</v>
      </c>
      <c r="G169" t="s">
        <v>6174</v>
      </c>
    </row>
    <row r="170" spans="1:7" x14ac:dyDescent="0.3">
      <c r="A170" s="1">
        <v>9</v>
      </c>
      <c r="B170" t="s">
        <v>1355</v>
      </c>
      <c r="C170" t="s">
        <v>331</v>
      </c>
      <c r="D170" t="s">
        <v>331</v>
      </c>
      <c r="E170" t="s">
        <v>331</v>
      </c>
      <c r="F170" t="s">
        <v>331</v>
      </c>
      <c r="G170" t="s">
        <v>331</v>
      </c>
    </row>
    <row r="171" spans="1:7" x14ac:dyDescent="0.3">
      <c r="A171" s="1">
        <v>10</v>
      </c>
      <c r="B171" t="s">
        <v>1356</v>
      </c>
      <c r="C171" t="s">
        <v>6175</v>
      </c>
      <c r="D171" t="s">
        <v>6176</v>
      </c>
      <c r="E171" t="s">
        <v>6177</v>
      </c>
      <c r="F171" t="s">
        <v>6178</v>
      </c>
      <c r="G171" t="s">
        <v>6179</v>
      </c>
    </row>
    <row r="172" spans="1:7" x14ac:dyDescent="0.3">
      <c r="A172" s="1">
        <v>11</v>
      </c>
      <c r="B172" t="s">
        <v>1362</v>
      </c>
      <c r="C172" t="s">
        <v>6175</v>
      </c>
      <c r="D172" t="s">
        <v>6176</v>
      </c>
      <c r="E172" t="s">
        <v>6177</v>
      </c>
      <c r="F172" t="s">
        <v>6178</v>
      </c>
      <c r="G172" t="s">
        <v>6179</v>
      </c>
    </row>
    <row r="173" spans="1:7" x14ac:dyDescent="0.3">
      <c r="A173" s="1">
        <v>12</v>
      </c>
      <c r="B173" t="s">
        <v>1368</v>
      </c>
      <c r="C173" t="s">
        <v>6180</v>
      </c>
      <c r="D173" t="s">
        <v>6181</v>
      </c>
      <c r="E173" t="s">
        <v>6182</v>
      </c>
      <c r="F173" t="s">
        <v>2635</v>
      </c>
      <c r="G173" t="s">
        <v>280</v>
      </c>
    </row>
    <row r="174" spans="1:7" x14ac:dyDescent="0.3">
      <c r="A174" s="1">
        <v>13</v>
      </c>
      <c r="B174" t="s">
        <v>1374</v>
      </c>
      <c r="C174" t="s">
        <v>6183</v>
      </c>
      <c r="D174" t="s">
        <v>6184</v>
      </c>
      <c r="E174" t="s">
        <v>6185</v>
      </c>
      <c r="F174" t="s">
        <v>6186</v>
      </c>
      <c r="G174" t="s">
        <v>6187</v>
      </c>
    </row>
    <row r="175" spans="1:7" x14ac:dyDescent="0.3">
      <c r="A175" s="1">
        <v>14</v>
      </c>
      <c r="B175" t="s">
        <v>1380</v>
      </c>
      <c r="C175" t="s">
        <v>6188</v>
      </c>
      <c r="D175" t="s">
        <v>6189</v>
      </c>
      <c r="E175" t="s">
        <v>6190</v>
      </c>
      <c r="F175" t="s">
        <v>6191</v>
      </c>
      <c r="G175" t="s">
        <v>6192</v>
      </c>
    </row>
    <row r="176" spans="1:7" x14ac:dyDescent="0.3">
      <c r="A176" s="1">
        <v>15</v>
      </c>
      <c r="B176" t="s">
        <v>1386</v>
      </c>
      <c r="C176" t="s">
        <v>6193</v>
      </c>
      <c r="D176" t="s">
        <v>6194</v>
      </c>
      <c r="E176" t="s">
        <v>6195</v>
      </c>
      <c r="F176" t="s">
        <v>6196</v>
      </c>
      <c r="G176" t="s">
        <v>6197</v>
      </c>
    </row>
    <row r="177" spans="1:7" x14ac:dyDescent="0.3">
      <c r="A177" s="1">
        <v>16</v>
      </c>
      <c r="B177" t="s">
        <v>407</v>
      </c>
      <c r="C177" t="s">
        <v>2233</v>
      </c>
      <c r="D177" t="s">
        <v>6198</v>
      </c>
      <c r="E177" t="s">
        <v>6199</v>
      </c>
      <c r="F177" t="s">
        <v>6200</v>
      </c>
      <c r="G177" t="s">
        <v>6201</v>
      </c>
    </row>
    <row r="178" spans="1:7" x14ac:dyDescent="0.3">
      <c r="A178" s="1">
        <v>17</v>
      </c>
      <c r="B178" t="s">
        <v>1397</v>
      </c>
      <c r="C178" t="s">
        <v>6202</v>
      </c>
      <c r="D178" t="s">
        <v>6203</v>
      </c>
      <c r="E178" t="s">
        <v>6204</v>
      </c>
      <c r="F178" t="s">
        <v>6205</v>
      </c>
      <c r="G178" t="s">
        <v>6206</v>
      </c>
    </row>
    <row r="179" spans="1:7" x14ac:dyDescent="0.3">
      <c r="A179" s="1">
        <v>18</v>
      </c>
      <c r="B179" t="s">
        <v>1403</v>
      </c>
      <c r="C179" t="s">
        <v>331</v>
      </c>
      <c r="D179" t="s">
        <v>6207</v>
      </c>
      <c r="E179" t="s">
        <v>6208</v>
      </c>
      <c r="F179" t="s">
        <v>4447</v>
      </c>
      <c r="G179" t="s">
        <v>253</v>
      </c>
    </row>
    <row r="180" spans="1:7" x14ac:dyDescent="0.3">
      <c r="A180" s="1">
        <v>19</v>
      </c>
      <c r="B180" t="s">
        <v>1407</v>
      </c>
      <c r="C180" t="s">
        <v>331</v>
      </c>
      <c r="D180" t="s">
        <v>331</v>
      </c>
      <c r="E180" t="s">
        <v>331</v>
      </c>
      <c r="F180" t="s">
        <v>331</v>
      </c>
      <c r="G180" t="s">
        <v>6209</v>
      </c>
    </row>
    <row r="181" spans="1:7" x14ac:dyDescent="0.3">
      <c r="A181" s="1">
        <v>20</v>
      </c>
      <c r="B181" t="s">
        <v>1409</v>
      </c>
      <c r="C181" t="s">
        <v>331</v>
      </c>
      <c r="D181" t="s">
        <v>331</v>
      </c>
      <c r="E181" t="s">
        <v>331</v>
      </c>
      <c r="F181" t="s">
        <v>331</v>
      </c>
      <c r="G181" t="s">
        <v>331</v>
      </c>
    </row>
    <row r="182" spans="1:7" x14ac:dyDescent="0.3">
      <c r="A182" s="1">
        <v>21</v>
      </c>
      <c r="B182" t="s">
        <v>420</v>
      </c>
      <c r="C182" t="s">
        <v>331</v>
      </c>
      <c r="D182" t="s">
        <v>331</v>
      </c>
      <c r="E182" t="s">
        <v>331</v>
      </c>
      <c r="F182" t="s">
        <v>331</v>
      </c>
      <c r="G182" t="s">
        <v>331</v>
      </c>
    </row>
    <row r="183" spans="1:7" x14ac:dyDescent="0.3">
      <c r="A183" s="1">
        <v>22</v>
      </c>
      <c r="B183" t="s">
        <v>1412</v>
      </c>
      <c r="C183" t="s">
        <v>331</v>
      </c>
      <c r="D183" t="s">
        <v>331</v>
      </c>
      <c r="E183" t="s">
        <v>331</v>
      </c>
      <c r="F183" t="s">
        <v>331</v>
      </c>
      <c r="G183" t="s">
        <v>331</v>
      </c>
    </row>
    <row r="184" spans="1:7" x14ac:dyDescent="0.3">
      <c r="A184" s="1">
        <v>23</v>
      </c>
      <c r="B184" t="s">
        <v>426</v>
      </c>
      <c r="C184" t="s">
        <v>331</v>
      </c>
      <c r="D184" t="s">
        <v>331</v>
      </c>
      <c r="E184" t="s">
        <v>331</v>
      </c>
      <c r="F184" t="s">
        <v>331</v>
      </c>
      <c r="G184" t="s">
        <v>331</v>
      </c>
    </row>
    <row r="185" spans="1:7" x14ac:dyDescent="0.3">
      <c r="A185" s="1">
        <v>24</v>
      </c>
      <c r="B185" t="s">
        <v>408</v>
      </c>
      <c r="C185" t="s">
        <v>331</v>
      </c>
      <c r="D185" t="s">
        <v>4316</v>
      </c>
      <c r="E185" t="s">
        <v>965</v>
      </c>
      <c r="F185" t="s">
        <v>4978</v>
      </c>
      <c r="G185" t="s">
        <v>331</v>
      </c>
    </row>
    <row r="186" spans="1:7" x14ac:dyDescent="0.3">
      <c r="A186" s="1">
        <v>25</v>
      </c>
      <c r="B186" t="s">
        <v>440</v>
      </c>
      <c r="C186" t="s">
        <v>6202</v>
      </c>
      <c r="D186" t="s">
        <v>6210</v>
      </c>
      <c r="E186" t="s">
        <v>6211</v>
      </c>
      <c r="F186" t="s">
        <v>6212</v>
      </c>
      <c r="G186" t="s">
        <v>6206</v>
      </c>
    </row>
    <row r="187" spans="1:7" x14ac:dyDescent="0.3">
      <c r="A187" s="1">
        <v>26</v>
      </c>
      <c r="B187" t="s">
        <v>446</v>
      </c>
      <c r="C187" t="s">
        <v>331</v>
      </c>
      <c r="D187" t="s">
        <v>6213</v>
      </c>
      <c r="E187" t="s">
        <v>6214</v>
      </c>
      <c r="F187" t="s">
        <v>878</v>
      </c>
      <c r="G187" t="s">
        <v>879</v>
      </c>
    </row>
    <row r="188" spans="1:7" x14ac:dyDescent="0.3">
      <c r="A188" s="1">
        <v>27</v>
      </c>
      <c r="B188" t="s">
        <v>451</v>
      </c>
      <c r="C188" t="s">
        <v>331</v>
      </c>
      <c r="D188" t="s">
        <v>331</v>
      </c>
      <c r="E188" t="s">
        <v>331</v>
      </c>
      <c r="F188" t="s">
        <v>331</v>
      </c>
      <c r="G188" t="s">
        <v>6209</v>
      </c>
    </row>
    <row r="189" spans="1:7" x14ac:dyDescent="0.3">
      <c r="A189" s="1">
        <v>28</v>
      </c>
      <c r="B189" t="s">
        <v>1418</v>
      </c>
      <c r="C189" t="s">
        <v>6215</v>
      </c>
      <c r="D189" t="s">
        <v>6216</v>
      </c>
      <c r="E189" t="s">
        <v>6217</v>
      </c>
      <c r="F189" t="s">
        <v>6218</v>
      </c>
      <c r="G189" t="s">
        <v>6219</v>
      </c>
    </row>
    <row r="190" spans="1:7" x14ac:dyDescent="0.3">
      <c r="A190" s="1">
        <v>29</v>
      </c>
      <c r="B190" t="s">
        <v>1424</v>
      </c>
      <c r="C190" t="s">
        <v>6220</v>
      </c>
      <c r="D190" t="s">
        <v>6221</v>
      </c>
      <c r="E190" t="s">
        <v>6222</v>
      </c>
      <c r="F190" t="s">
        <v>6223</v>
      </c>
      <c r="G190" t="s">
        <v>6224</v>
      </c>
    </row>
    <row r="191" spans="1:7" x14ac:dyDescent="0.3">
      <c r="A191" s="1">
        <v>30</v>
      </c>
      <c r="B191" t="s">
        <v>1430</v>
      </c>
      <c r="C191" t="s">
        <v>331</v>
      </c>
      <c r="D191" t="s">
        <v>331</v>
      </c>
      <c r="E191" t="s">
        <v>331</v>
      </c>
      <c r="F191" t="s">
        <v>331</v>
      </c>
      <c r="G191" t="s">
        <v>331</v>
      </c>
    </row>
    <row r="192" spans="1:7" x14ac:dyDescent="0.3">
      <c r="A192" s="1">
        <v>31</v>
      </c>
      <c r="B192" t="s">
        <v>1433</v>
      </c>
      <c r="C192" t="s">
        <v>6225</v>
      </c>
      <c r="D192" t="s">
        <v>6226</v>
      </c>
      <c r="E192" t="s">
        <v>2215</v>
      </c>
      <c r="F192" t="s">
        <v>6227</v>
      </c>
      <c r="G192" t="s">
        <v>6228</v>
      </c>
    </row>
    <row r="193" spans="1:7" x14ac:dyDescent="0.3">
      <c r="A193" s="1">
        <v>32</v>
      </c>
      <c r="B193" t="s">
        <v>1439</v>
      </c>
      <c r="C193" t="s">
        <v>331</v>
      </c>
      <c r="D193" t="s">
        <v>331</v>
      </c>
      <c r="E193" t="s">
        <v>331</v>
      </c>
      <c r="F193" t="s">
        <v>331</v>
      </c>
      <c r="G193" t="s">
        <v>331</v>
      </c>
    </row>
    <row r="194" spans="1:7" x14ac:dyDescent="0.3">
      <c r="A194" s="1">
        <v>33</v>
      </c>
      <c r="B194" t="s">
        <v>478</v>
      </c>
      <c r="C194" t="s">
        <v>331</v>
      </c>
      <c r="D194" t="s">
        <v>331</v>
      </c>
      <c r="E194" t="s">
        <v>331</v>
      </c>
      <c r="F194" t="s">
        <v>331</v>
      </c>
      <c r="G194" t="s">
        <v>331</v>
      </c>
    </row>
    <row r="195" spans="1:7" x14ac:dyDescent="0.3">
      <c r="A195" s="1">
        <v>34</v>
      </c>
      <c r="B195" t="s">
        <v>479</v>
      </c>
      <c r="C195" t="s">
        <v>331</v>
      </c>
      <c r="D195" t="s">
        <v>331</v>
      </c>
      <c r="E195" t="s">
        <v>331</v>
      </c>
      <c r="F195" t="s">
        <v>331</v>
      </c>
      <c r="G195" t="s">
        <v>331</v>
      </c>
    </row>
    <row r="196" spans="1:7" x14ac:dyDescent="0.3">
      <c r="A196" s="1">
        <v>35</v>
      </c>
      <c r="B196" t="s">
        <v>480</v>
      </c>
      <c r="C196" t="s">
        <v>331</v>
      </c>
      <c r="D196" t="s">
        <v>331</v>
      </c>
      <c r="E196" t="s">
        <v>331</v>
      </c>
      <c r="F196" t="s">
        <v>331</v>
      </c>
      <c r="G196" t="s">
        <v>331</v>
      </c>
    </row>
    <row r="197" spans="1:7" x14ac:dyDescent="0.3">
      <c r="A197" s="1">
        <v>36</v>
      </c>
      <c r="B197" t="s">
        <v>481</v>
      </c>
      <c r="C197" t="s">
        <v>6229</v>
      </c>
      <c r="D197" t="s">
        <v>6230</v>
      </c>
      <c r="E197" t="s">
        <v>6231</v>
      </c>
      <c r="F197" t="s">
        <v>6232</v>
      </c>
      <c r="G197" t="s">
        <v>6233</v>
      </c>
    </row>
    <row r="198" spans="1:7" x14ac:dyDescent="0.3">
      <c r="A198" s="1">
        <v>37</v>
      </c>
      <c r="B198" t="s">
        <v>486</v>
      </c>
      <c r="C198" t="s">
        <v>331</v>
      </c>
      <c r="D198" t="s">
        <v>331</v>
      </c>
      <c r="E198" t="s">
        <v>331</v>
      </c>
      <c r="F198" t="s">
        <v>331</v>
      </c>
      <c r="G198" t="s">
        <v>331</v>
      </c>
    </row>
    <row r="199" spans="1:7" x14ac:dyDescent="0.3">
      <c r="A199" s="1">
        <v>38</v>
      </c>
      <c r="B199" t="s">
        <v>487</v>
      </c>
      <c r="C199" t="s">
        <v>6229</v>
      </c>
      <c r="D199" t="s">
        <v>6230</v>
      </c>
      <c r="E199" t="s">
        <v>6231</v>
      </c>
      <c r="F199" t="s">
        <v>6232</v>
      </c>
      <c r="G199" t="s">
        <v>6233</v>
      </c>
    </row>
    <row r="200" spans="1:7" x14ac:dyDescent="0.3">
      <c r="A200" s="1">
        <v>39</v>
      </c>
      <c r="B200" t="s">
        <v>488</v>
      </c>
      <c r="C200" t="s">
        <v>331</v>
      </c>
      <c r="D200" t="s">
        <v>6234</v>
      </c>
      <c r="E200" t="s">
        <v>6235</v>
      </c>
      <c r="F200" t="s">
        <v>6236</v>
      </c>
      <c r="G200" t="s">
        <v>6237</v>
      </c>
    </row>
    <row r="201" spans="1:7" x14ac:dyDescent="0.3">
      <c r="A201" s="1">
        <v>40</v>
      </c>
      <c r="B201" t="s">
        <v>1457</v>
      </c>
      <c r="C201" t="s">
        <v>331</v>
      </c>
      <c r="D201" t="s">
        <v>331</v>
      </c>
      <c r="E201" t="s">
        <v>331</v>
      </c>
      <c r="F201" t="s">
        <v>331</v>
      </c>
      <c r="G201" t="s">
        <v>6238</v>
      </c>
    </row>
    <row r="202" spans="1:7" x14ac:dyDescent="0.3">
      <c r="A202" s="1">
        <v>41</v>
      </c>
      <c r="B202" t="s">
        <v>495</v>
      </c>
      <c r="C202" t="s">
        <v>331</v>
      </c>
      <c r="D202" t="s">
        <v>331</v>
      </c>
      <c r="E202" t="s">
        <v>331</v>
      </c>
      <c r="F202" t="s">
        <v>331</v>
      </c>
      <c r="G202" t="s">
        <v>331</v>
      </c>
    </row>
    <row r="203" spans="1:7" x14ac:dyDescent="0.3">
      <c r="A203" s="1">
        <v>42</v>
      </c>
      <c r="B203" t="s">
        <v>496</v>
      </c>
      <c r="C203" t="s">
        <v>331</v>
      </c>
      <c r="D203" t="s">
        <v>331</v>
      </c>
      <c r="E203" t="s">
        <v>331</v>
      </c>
      <c r="F203" t="s">
        <v>331</v>
      </c>
      <c r="G203" t="s">
        <v>331</v>
      </c>
    </row>
    <row r="204" spans="1:7" x14ac:dyDescent="0.3">
      <c r="A204" s="1">
        <v>43</v>
      </c>
      <c r="B204" t="s">
        <v>497</v>
      </c>
      <c r="C204" t="s">
        <v>331</v>
      </c>
      <c r="D204" t="s">
        <v>331</v>
      </c>
      <c r="E204" t="s">
        <v>331</v>
      </c>
      <c r="F204" t="s">
        <v>331</v>
      </c>
      <c r="G204" t="s">
        <v>331</v>
      </c>
    </row>
    <row r="205" spans="1:7" x14ac:dyDescent="0.3">
      <c r="A205" s="1">
        <v>44</v>
      </c>
      <c r="B205" t="s">
        <v>498</v>
      </c>
      <c r="C205" t="s">
        <v>331</v>
      </c>
      <c r="D205" t="s">
        <v>331</v>
      </c>
      <c r="E205" t="s">
        <v>331</v>
      </c>
      <c r="F205" t="s">
        <v>331</v>
      </c>
      <c r="G205" t="s">
        <v>331</v>
      </c>
    </row>
    <row r="206" spans="1:7" x14ac:dyDescent="0.3">
      <c r="A206" s="1">
        <v>45</v>
      </c>
      <c r="B206" t="s">
        <v>499</v>
      </c>
      <c r="C206" t="s">
        <v>331</v>
      </c>
      <c r="D206" t="s">
        <v>331</v>
      </c>
      <c r="E206" t="s">
        <v>331</v>
      </c>
      <c r="F206" t="s">
        <v>331</v>
      </c>
      <c r="G206" t="s">
        <v>331</v>
      </c>
    </row>
    <row r="207" spans="1:7" x14ac:dyDescent="0.3">
      <c r="A207" s="1">
        <v>46</v>
      </c>
      <c r="B207" t="s">
        <v>500</v>
      </c>
      <c r="C207" t="s">
        <v>331</v>
      </c>
      <c r="D207" t="s">
        <v>331</v>
      </c>
      <c r="E207" t="s">
        <v>331</v>
      </c>
      <c r="F207" t="s">
        <v>331</v>
      </c>
      <c r="G207" t="s">
        <v>331</v>
      </c>
    </row>
    <row r="208" spans="1:7" x14ac:dyDescent="0.3">
      <c r="A208" s="1">
        <v>47</v>
      </c>
      <c r="B208" t="s">
        <v>501</v>
      </c>
      <c r="C208" t="s">
        <v>6229</v>
      </c>
      <c r="D208" t="s">
        <v>6230</v>
      </c>
      <c r="E208" t="s">
        <v>6231</v>
      </c>
      <c r="F208" t="s">
        <v>6232</v>
      </c>
      <c r="G208" t="s">
        <v>6233</v>
      </c>
    </row>
    <row r="209" spans="1:8" x14ac:dyDescent="0.3">
      <c r="A209" s="1">
        <v>48</v>
      </c>
      <c r="B209" t="s">
        <v>502</v>
      </c>
      <c r="C209" t="s">
        <v>3145</v>
      </c>
      <c r="D209" t="s">
        <v>6239</v>
      </c>
      <c r="E209" t="s">
        <v>3309</v>
      </c>
      <c r="F209" t="s">
        <v>6240</v>
      </c>
      <c r="G209" t="s">
        <v>6241</v>
      </c>
    </row>
    <row r="210" spans="1:8" x14ac:dyDescent="0.3">
      <c r="A210" s="1">
        <v>49</v>
      </c>
      <c r="B210" t="s">
        <v>508</v>
      </c>
      <c r="C210" t="s">
        <v>331</v>
      </c>
      <c r="D210" t="s">
        <v>6242</v>
      </c>
      <c r="E210" t="s">
        <v>1553</v>
      </c>
      <c r="F210" t="s">
        <v>6243</v>
      </c>
      <c r="G210" t="s">
        <v>6244</v>
      </c>
    </row>
    <row r="211" spans="1:8" x14ac:dyDescent="0.3">
      <c r="A211" s="1">
        <v>50</v>
      </c>
      <c r="B211" t="s">
        <v>513</v>
      </c>
      <c r="C211" t="s">
        <v>6245</v>
      </c>
      <c r="D211" t="s">
        <v>6246</v>
      </c>
      <c r="E211" t="s">
        <v>6247</v>
      </c>
      <c r="F211" t="s">
        <v>6248</v>
      </c>
      <c r="G211" t="s">
        <v>6249</v>
      </c>
    </row>
    <row r="212" spans="1:8" x14ac:dyDescent="0.3">
      <c r="A212" s="1">
        <v>51</v>
      </c>
      <c r="B212" t="s">
        <v>518</v>
      </c>
      <c r="C212" t="s">
        <v>3145</v>
      </c>
      <c r="D212" t="s">
        <v>6239</v>
      </c>
      <c r="E212" t="s">
        <v>3309</v>
      </c>
      <c r="F212" t="s">
        <v>6240</v>
      </c>
      <c r="G212" t="s">
        <v>6241</v>
      </c>
    </row>
    <row r="213" spans="1:8" x14ac:dyDescent="0.3">
      <c r="A213" s="1">
        <v>52</v>
      </c>
      <c r="B213" t="s">
        <v>524</v>
      </c>
      <c r="C213" t="s">
        <v>331</v>
      </c>
      <c r="D213" t="s">
        <v>6242</v>
      </c>
      <c r="E213" t="s">
        <v>1553</v>
      </c>
      <c r="F213" t="s">
        <v>6243</v>
      </c>
      <c r="G213" t="s">
        <v>6244</v>
      </c>
    </row>
    <row r="214" spans="1:8" x14ac:dyDescent="0.3">
      <c r="A214" s="1">
        <v>53</v>
      </c>
      <c r="B214" t="s">
        <v>529</v>
      </c>
      <c r="C214" t="s">
        <v>6245</v>
      </c>
      <c r="D214" t="s">
        <v>6250</v>
      </c>
      <c r="E214" t="s">
        <v>6251</v>
      </c>
      <c r="F214" t="s">
        <v>6252</v>
      </c>
      <c r="G214" t="s">
        <v>6253</v>
      </c>
    </row>
    <row r="216" spans="1:8" x14ac:dyDescent="0.3">
      <c r="B216" s="1" t="s">
        <v>318</v>
      </c>
      <c r="C216" s="1" t="s">
        <v>319</v>
      </c>
      <c r="D216" s="1" t="s">
        <v>320</v>
      </c>
      <c r="E216" s="1" t="s">
        <v>321</v>
      </c>
      <c r="F216" s="1" t="s">
        <v>322</v>
      </c>
      <c r="G216" s="1" t="s">
        <v>323</v>
      </c>
      <c r="H216" s="1" t="s">
        <v>324</v>
      </c>
    </row>
    <row r="217" spans="1:8" x14ac:dyDescent="0.3">
      <c r="A217" s="1">
        <v>0</v>
      </c>
      <c r="B217" t="s">
        <v>1488</v>
      </c>
      <c r="C217" t="s">
        <v>6254</v>
      </c>
      <c r="D217" t="s">
        <v>3064</v>
      </c>
      <c r="E217" t="s">
        <v>6255</v>
      </c>
      <c r="F217" t="s">
        <v>4503</v>
      </c>
      <c r="G217" t="s">
        <v>6256</v>
      </c>
    </row>
    <row r="218" spans="1:8" x14ac:dyDescent="0.3">
      <c r="A218" s="1">
        <v>1</v>
      </c>
      <c r="B218" t="s">
        <v>1494</v>
      </c>
      <c r="C218" t="s">
        <v>331</v>
      </c>
      <c r="D218" t="s">
        <v>2935</v>
      </c>
      <c r="E218" t="s">
        <v>2772</v>
      </c>
      <c r="F218" t="s">
        <v>1119</v>
      </c>
      <c r="G218" t="s">
        <v>6257</v>
      </c>
    </row>
    <row r="219" spans="1:8" x14ac:dyDescent="0.3">
      <c r="A219" s="1">
        <v>2</v>
      </c>
      <c r="B219" t="s">
        <v>1499</v>
      </c>
      <c r="C219" t="s">
        <v>3126</v>
      </c>
      <c r="D219" t="s">
        <v>6258</v>
      </c>
      <c r="E219" t="s">
        <v>3215</v>
      </c>
      <c r="F219" t="s">
        <v>6259</v>
      </c>
      <c r="G219" t="s">
        <v>4803</v>
      </c>
    </row>
    <row r="220" spans="1:8" x14ac:dyDescent="0.3">
      <c r="A220" s="1">
        <v>3</v>
      </c>
      <c r="B220" t="s">
        <v>1505</v>
      </c>
      <c r="C220" t="s">
        <v>331</v>
      </c>
      <c r="D220" t="s">
        <v>331</v>
      </c>
      <c r="E220" t="s">
        <v>331</v>
      </c>
      <c r="F220" t="s">
        <v>331</v>
      </c>
      <c r="G220" t="s">
        <v>331</v>
      </c>
    </row>
    <row r="221" spans="1:8" x14ac:dyDescent="0.3">
      <c r="A221" s="1">
        <v>4</v>
      </c>
      <c r="B221" t="s">
        <v>1511</v>
      </c>
      <c r="C221" t="s">
        <v>331</v>
      </c>
      <c r="D221" t="s">
        <v>6260</v>
      </c>
      <c r="E221" t="s">
        <v>6261</v>
      </c>
      <c r="F221" t="s">
        <v>2633</v>
      </c>
      <c r="G221" t="s">
        <v>331</v>
      </c>
    </row>
    <row r="222" spans="1:8" x14ac:dyDescent="0.3">
      <c r="A222" s="1">
        <v>5</v>
      </c>
      <c r="B222" t="s">
        <v>1516</v>
      </c>
      <c r="C222" t="s">
        <v>331</v>
      </c>
      <c r="D222" t="s">
        <v>6260</v>
      </c>
      <c r="E222" t="s">
        <v>6261</v>
      </c>
      <c r="F222" t="s">
        <v>2633</v>
      </c>
      <c r="G222" t="s">
        <v>331</v>
      </c>
    </row>
    <row r="223" spans="1:8" x14ac:dyDescent="0.3">
      <c r="A223" s="1">
        <v>6</v>
      </c>
      <c r="B223" t="s">
        <v>1517</v>
      </c>
      <c r="C223" t="s">
        <v>331</v>
      </c>
      <c r="D223" t="s">
        <v>331</v>
      </c>
      <c r="E223" t="s">
        <v>331</v>
      </c>
      <c r="F223" t="s">
        <v>331</v>
      </c>
      <c r="G223" t="s">
        <v>331</v>
      </c>
    </row>
    <row r="224" spans="1:8" x14ac:dyDescent="0.3">
      <c r="A224" s="1">
        <v>7</v>
      </c>
      <c r="B224" t="s">
        <v>1518</v>
      </c>
      <c r="C224" t="s">
        <v>6262</v>
      </c>
      <c r="D224" t="s">
        <v>6263</v>
      </c>
      <c r="E224" t="s">
        <v>6264</v>
      </c>
      <c r="F224" t="s">
        <v>6265</v>
      </c>
      <c r="G224" t="s">
        <v>6266</v>
      </c>
    </row>
    <row r="225" spans="1:7" x14ac:dyDescent="0.3">
      <c r="A225" s="1">
        <v>8</v>
      </c>
      <c r="B225" t="s">
        <v>1521</v>
      </c>
      <c r="C225" t="s">
        <v>331</v>
      </c>
      <c r="D225" t="s">
        <v>331</v>
      </c>
      <c r="E225" t="s">
        <v>331</v>
      </c>
      <c r="F225" t="s">
        <v>6267</v>
      </c>
      <c r="G225" t="s">
        <v>572</v>
      </c>
    </row>
    <row r="226" spans="1:7" x14ac:dyDescent="0.3">
      <c r="A226" s="1">
        <v>9</v>
      </c>
      <c r="B226" t="s">
        <v>1527</v>
      </c>
      <c r="C226" t="s">
        <v>6268</v>
      </c>
      <c r="D226" t="s">
        <v>52</v>
      </c>
      <c r="E226" t="s">
        <v>6269</v>
      </c>
      <c r="F226" t="s">
        <v>1730</v>
      </c>
      <c r="G226" t="s">
        <v>1727</v>
      </c>
    </row>
    <row r="227" spans="1:7" x14ac:dyDescent="0.3">
      <c r="A227" s="1">
        <v>10</v>
      </c>
      <c r="B227" t="s">
        <v>1533</v>
      </c>
      <c r="C227" t="s">
        <v>3303</v>
      </c>
      <c r="D227" t="s">
        <v>2826</v>
      </c>
      <c r="E227" t="s">
        <v>54</v>
      </c>
      <c r="F227" t="s">
        <v>1183</v>
      </c>
      <c r="G227" t="s">
        <v>3867</v>
      </c>
    </row>
    <row r="228" spans="1:7" x14ac:dyDescent="0.3">
      <c r="A228" s="1">
        <v>11</v>
      </c>
      <c r="B228" t="s">
        <v>1539</v>
      </c>
      <c r="C228" t="s">
        <v>6270</v>
      </c>
      <c r="D228" t="s">
        <v>6271</v>
      </c>
      <c r="E228" t="s">
        <v>6272</v>
      </c>
      <c r="F228" t="s">
        <v>6273</v>
      </c>
      <c r="G228" t="s">
        <v>6274</v>
      </c>
    </row>
    <row r="229" spans="1:7" x14ac:dyDescent="0.3">
      <c r="A229" s="1">
        <v>12</v>
      </c>
      <c r="B229" t="s">
        <v>1545</v>
      </c>
      <c r="C229" t="s">
        <v>6275</v>
      </c>
      <c r="D229" t="s">
        <v>6276</v>
      </c>
      <c r="E229" t="s">
        <v>4747</v>
      </c>
      <c r="F229" t="s">
        <v>6277</v>
      </c>
      <c r="G229" t="s">
        <v>5841</v>
      </c>
    </row>
    <row r="230" spans="1:7" x14ac:dyDescent="0.3">
      <c r="A230" s="1">
        <v>13</v>
      </c>
      <c r="B230" t="s">
        <v>1551</v>
      </c>
      <c r="C230" t="s">
        <v>331</v>
      </c>
      <c r="D230" t="s">
        <v>6278</v>
      </c>
      <c r="E230" t="s">
        <v>6279</v>
      </c>
      <c r="F230" t="s">
        <v>5667</v>
      </c>
      <c r="G230" t="s">
        <v>6280</v>
      </c>
    </row>
    <row r="231" spans="1:7" x14ac:dyDescent="0.3">
      <c r="A231" s="1">
        <v>14</v>
      </c>
      <c r="B231" t="s">
        <v>1556</v>
      </c>
      <c r="C231" t="s">
        <v>3653</v>
      </c>
      <c r="D231" t="s">
        <v>1686</v>
      </c>
      <c r="E231" t="s">
        <v>6281</v>
      </c>
      <c r="F231" t="s">
        <v>6282</v>
      </c>
      <c r="G231" t="s">
        <v>6283</v>
      </c>
    </row>
    <row r="232" spans="1:7" x14ac:dyDescent="0.3">
      <c r="A232" s="1">
        <v>15</v>
      </c>
      <c r="B232" t="s">
        <v>1562</v>
      </c>
      <c r="C232" t="s">
        <v>5783</v>
      </c>
      <c r="D232" t="s">
        <v>6284</v>
      </c>
      <c r="E232" t="s">
        <v>6285</v>
      </c>
      <c r="F232" t="s">
        <v>6286</v>
      </c>
      <c r="G232" t="s">
        <v>6287</v>
      </c>
    </row>
    <row r="233" spans="1:7" x14ac:dyDescent="0.3">
      <c r="A233" s="1">
        <v>16</v>
      </c>
      <c r="B233" t="s">
        <v>1568</v>
      </c>
      <c r="C233" t="s">
        <v>4844</v>
      </c>
      <c r="D233" t="s">
        <v>6288</v>
      </c>
      <c r="E233" t="s">
        <v>6289</v>
      </c>
      <c r="F233" t="s">
        <v>48</v>
      </c>
      <c r="G233" t="s">
        <v>4637</v>
      </c>
    </row>
    <row r="234" spans="1:7" x14ac:dyDescent="0.3">
      <c r="A234" s="1">
        <v>17</v>
      </c>
      <c r="B234" t="s">
        <v>1574</v>
      </c>
      <c r="C234" t="s">
        <v>6290</v>
      </c>
      <c r="D234" t="s">
        <v>6291</v>
      </c>
      <c r="E234" t="s">
        <v>6292</v>
      </c>
      <c r="F234" t="s">
        <v>6293</v>
      </c>
      <c r="G234" t="s">
        <v>6294</v>
      </c>
    </row>
    <row r="235" spans="1:7" x14ac:dyDescent="0.3">
      <c r="A235" s="1">
        <v>18</v>
      </c>
      <c r="B235" t="s">
        <v>1580</v>
      </c>
      <c r="C235" t="s">
        <v>6295</v>
      </c>
      <c r="D235" t="s">
        <v>6296</v>
      </c>
      <c r="E235" t="s">
        <v>6297</v>
      </c>
      <c r="F235" t="s">
        <v>6298</v>
      </c>
      <c r="G235" t="s">
        <v>6299</v>
      </c>
    </row>
    <row r="236" spans="1:7" x14ac:dyDescent="0.3">
      <c r="A236" s="1">
        <v>19</v>
      </c>
      <c r="B236" t="s">
        <v>1586</v>
      </c>
      <c r="C236" t="s">
        <v>331</v>
      </c>
      <c r="D236" t="s">
        <v>331</v>
      </c>
      <c r="E236" t="s">
        <v>331</v>
      </c>
      <c r="F236" t="s">
        <v>331</v>
      </c>
      <c r="G236" t="s">
        <v>331</v>
      </c>
    </row>
    <row r="237" spans="1:7" x14ac:dyDescent="0.3">
      <c r="A237" s="1">
        <v>20</v>
      </c>
      <c r="B237" t="s">
        <v>1590</v>
      </c>
      <c r="C237" t="s">
        <v>331</v>
      </c>
      <c r="D237" t="s">
        <v>331</v>
      </c>
      <c r="E237" t="s">
        <v>331</v>
      </c>
      <c r="F237" t="s">
        <v>331</v>
      </c>
      <c r="G237" t="s">
        <v>331</v>
      </c>
    </row>
    <row r="238" spans="1:7" x14ac:dyDescent="0.3">
      <c r="A238" s="1">
        <v>21</v>
      </c>
      <c r="B238" t="s">
        <v>1591</v>
      </c>
      <c r="C238" t="s">
        <v>331</v>
      </c>
      <c r="D238" t="s">
        <v>331</v>
      </c>
      <c r="E238" t="s">
        <v>331</v>
      </c>
      <c r="F238" t="s">
        <v>331</v>
      </c>
      <c r="G238" t="s">
        <v>331</v>
      </c>
    </row>
    <row r="239" spans="1:7" x14ac:dyDescent="0.3">
      <c r="A239" s="1">
        <v>22</v>
      </c>
      <c r="B239" t="s">
        <v>1592</v>
      </c>
      <c r="C239" t="s">
        <v>331</v>
      </c>
      <c r="D239" t="s">
        <v>6300</v>
      </c>
      <c r="E239" t="s">
        <v>6301</v>
      </c>
      <c r="F239" t="s">
        <v>331</v>
      </c>
      <c r="G239" t="s">
        <v>331</v>
      </c>
    </row>
    <row r="240" spans="1:7" x14ac:dyDescent="0.3">
      <c r="A240" s="1">
        <v>23</v>
      </c>
      <c r="B240" t="s">
        <v>1593</v>
      </c>
      <c r="C240" t="s">
        <v>331</v>
      </c>
      <c r="D240" t="s">
        <v>331</v>
      </c>
      <c r="E240" t="s">
        <v>331</v>
      </c>
      <c r="F240" t="s">
        <v>331</v>
      </c>
      <c r="G240" t="s">
        <v>331</v>
      </c>
    </row>
    <row r="241" spans="1:8" x14ac:dyDescent="0.3">
      <c r="A241" s="1">
        <v>24</v>
      </c>
      <c r="B241" t="s">
        <v>1594</v>
      </c>
      <c r="C241" t="s">
        <v>6302</v>
      </c>
      <c r="D241" t="s">
        <v>6303</v>
      </c>
      <c r="E241" t="s">
        <v>6304</v>
      </c>
      <c r="F241" t="s">
        <v>6305</v>
      </c>
      <c r="G241" t="s">
        <v>6306</v>
      </c>
    </row>
    <row r="242" spans="1:8" x14ac:dyDescent="0.3">
      <c r="A242" s="1">
        <v>25</v>
      </c>
      <c r="B242" t="s">
        <v>1600</v>
      </c>
      <c r="C242" t="s">
        <v>331</v>
      </c>
      <c r="D242" t="s">
        <v>331</v>
      </c>
      <c r="E242" t="s">
        <v>331</v>
      </c>
      <c r="F242" t="s">
        <v>331</v>
      </c>
      <c r="G242" t="s">
        <v>331</v>
      </c>
    </row>
    <row r="243" spans="1:8" x14ac:dyDescent="0.3">
      <c r="A243" s="1">
        <v>26</v>
      </c>
      <c r="B243" t="s">
        <v>1601</v>
      </c>
      <c r="C243" t="s">
        <v>331</v>
      </c>
      <c r="D243" t="s">
        <v>6307</v>
      </c>
      <c r="E243" t="s">
        <v>6308</v>
      </c>
      <c r="F243" t="s">
        <v>6309</v>
      </c>
      <c r="G243" t="s">
        <v>6310</v>
      </c>
    </row>
    <row r="244" spans="1:8" x14ac:dyDescent="0.3">
      <c r="A244" s="1">
        <v>27</v>
      </c>
      <c r="B244" t="s">
        <v>1605</v>
      </c>
      <c r="C244" t="s">
        <v>331</v>
      </c>
      <c r="D244" t="s">
        <v>331</v>
      </c>
      <c r="E244" t="s">
        <v>331</v>
      </c>
      <c r="F244" t="s">
        <v>331</v>
      </c>
      <c r="G244" t="s">
        <v>331</v>
      </c>
    </row>
    <row r="245" spans="1:8" x14ac:dyDescent="0.3">
      <c r="A245" s="1">
        <v>28</v>
      </c>
      <c r="B245" t="s">
        <v>1606</v>
      </c>
      <c r="C245" t="s">
        <v>331</v>
      </c>
      <c r="D245" t="s">
        <v>331</v>
      </c>
      <c r="E245" t="s">
        <v>331</v>
      </c>
      <c r="F245" t="s">
        <v>331</v>
      </c>
      <c r="G245" t="s">
        <v>331</v>
      </c>
    </row>
    <row r="246" spans="1:8" x14ac:dyDescent="0.3">
      <c r="A246" s="1">
        <v>29</v>
      </c>
      <c r="B246" t="s">
        <v>635</v>
      </c>
      <c r="C246" t="s">
        <v>6311</v>
      </c>
      <c r="D246" t="s">
        <v>6312</v>
      </c>
      <c r="E246" t="s">
        <v>6313</v>
      </c>
      <c r="F246" t="s">
        <v>6314</v>
      </c>
      <c r="G246" t="s">
        <v>6315</v>
      </c>
    </row>
    <row r="247" spans="1:8" x14ac:dyDescent="0.3">
      <c r="A247" s="1">
        <v>30</v>
      </c>
      <c r="B247" t="s">
        <v>1612</v>
      </c>
      <c r="C247" t="s">
        <v>6316</v>
      </c>
      <c r="D247" t="s">
        <v>6317</v>
      </c>
      <c r="E247" t="s">
        <v>6318</v>
      </c>
      <c r="F247" t="s">
        <v>6319</v>
      </c>
      <c r="G247" t="s">
        <v>6320</v>
      </c>
    </row>
    <row r="248" spans="1:8" x14ac:dyDescent="0.3">
      <c r="A248" s="1">
        <v>31</v>
      </c>
      <c r="B248" t="s">
        <v>680</v>
      </c>
      <c r="C248" t="s">
        <v>2805</v>
      </c>
      <c r="D248" t="s">
        <v>6321</v>
      </c>
      <c r="E248" t="s">
        <v>688</v>
      </c>
      <c r="F248" t="s">
        <v>6322</v>
      </c>
      <c r="G248" t="s">
        <v>6323</v>
      </c>
    </row>
    <row r="249" spans="1:8" x14ac:dyDescent="0.3">
      <c r="A249" s="1">
        <v>32</v>
      </c>
      <c r="B249" t="s">
        <v>666</v>
      </c>
      <c r="C249" t="s">
        <v>6324</v>
      </c>
      <c r="D249" t="s">
        <v>6325</v>
      </c>
      <c r="E249" t="s">
        <v>6326</v>
      </c>
      <c r="F249" t="s">
        <v>6327</v>
      </c>
      <c r="G249" t="s">
        <v>6328</v>
      </c>
    </row>
    <row r="250" spans="1:8" x14ac:dyDescent="0.3">
      <c r="A250" s="1">
        <v>33</v>
      </c>
      <c r="B250" t="s">
        <v>1627</v>
      </c>
      <c r="C250" t="s">
        <v>6329</v>
      </c>
      <c r="D250" t="s">
        <v>5616</v>
      </c>
      <c r="E250" t="s">
        <v>6330</v>
      </c>
      <c r="F250" t="s">
        <v>6331</v>
      </c>
      <c r="G250" t="s">
        <v>6332</v>
      </c>
    </row>
    <row r="251" spans="1:8" x14ac:dyDescent="0.3">
      <c r="A251" s="1">
        <v>34</v>
      </c>
      <c r="B251" t="s">
        <v>687</v>
      </c>
      <c r="C251" t="s">
        <v>6333</v>
      </c>
      <c r="D251" t="s">
        <v>6334</v>
      </c>
      <c r="E251" t="s">
        <v>6335</v>
      </c>
      <c r="F251" t="s">
        <v>6336</v>
      </c>
      <c r="G251" t="s">
        <v>6337</v>
      </c>
    </row>
    <row r="252" spans="1:8" x14ac:dyDescent="0.3">
      <c r="A252" s="1">
        <v>35</v>
      </c>
      <c r="B252" t="s">
        <v>1636</v>
      </c>
      <c r="C252" t="s">
        <v>331</v>
      </c>
      <c r="D252" t="s">
        <v>6338</v>
      </c>
      <c r="E252" t="s">
        <v>6339</v>
      </c>
      <c r="F252" t="s">
        <v>6340</v>
      </c>
      <c r="G252" t="s">
        <v>6341</v>
      </c>
    </row>
    <row r="253" spans="1:8" x14ac:dyDescent="0.3">
      <c r="A253" s="1">
        <v>36</v>
      </c>
      <c r="B253" t="s">
        <v>1641</v>
      </c>
      <c r="C253" t="s">
        <v>331</v>
      </c>
      <c r="D253" t="s">
        <v>331</v>
      </c>
      <c r="E253" t="s">
        <v>331</v>
      </c>
      <c r="F253" t="s">
        <v>331</v>
      </c>
      <c r="G253" t="s">
        <v>5759</v>
      </c>
    </row>
    <row r="255" spans="1:8" x14ac:dyDescent="0.3">
      <c r="B255" s="1" t="s">
        <v>383</v>
      </c>
      <c r="C255" s="1" t="s">
        <v>319</v>
      </c>
      <c r="D255" s="1" t="s">
        <v>320</v>
      </c>
      <c r="E255" s="1" t="s">
        <v>321</v>
      </c>
      <c r="F255" s="1" t="s">
        <v>322</v>
      </c>
      <c r="G255" s="1" t="s">
        <v>323</v>
      </c>
      <c r="H255" s="1" t="s">
        <v>324</v>
      </c>
    </row>
    <row r="256" spans="1:8" x14ac:dyDescent="0.3">
      <c r="A256" s="1">
        <v>0</v>
      </c>
      <c r="B256" t="s">
        <v>1643</v>
      </c>
      <c r="C256" t="s">
        <v>6342</v>
      </c>
      <c r="D256" t="s">
        <v>6343</v>
      </c>
      <c r="E256" t="s">
        <v>6344</v>
      </c>
      <c r="F256" t="s">
        <v>6345</v>
      </c>
      <c r="G256" t="s">
        <v>6346</v>
      </c>
    </row>
    <row r="257" spans="1:7" x14ac:dyDescent="0.3">
      <c r="A257" s="1">
        <v>1</v>
      </c>
      <c r="B257" t="s">
        <v>1649</v>
      </c>
      <c r="C257" t="s">
        <v>3648</v>
      </c>
      <c r="D257" t="s">
        <v>6347</v>
      </c>
      <c r="E257" t="s">
        <v>6348</v>
      </c>
      <c r="F257" t="s">
        <v>6349</v>
      </c>
      <c r="G257" t="s">
        <v>6350</v>
      </c>
    </row>
    <row r="258" spans="1:7" x14ac:dyDescent="0.3">
      <c r="A258" s="1">
        <v>2</v>
      </c>
      <c r="B258" t="s">
        <v>1654</v>
      </c>
      <c r="C258" t="s">
        <v>6351</v>
      </c>
      <c r="D258" t="s">
        <v>1755</v>
      </c>
      <c r="E258" t="s">
        <v>6352</v>
      </c>
      <c r="F258" t="s">
        <v>6353</v>
      </c>
      <c r="G258" t="s">
        <v>3290</v>
      </c>
    </row>
    <row r="259" spans="1:7" x14ac:dyDescent="0.3">
      <c r="A259" s="1">
        <v>3</v>
      </c>
      <c r="B259" t="s">
        <v>1660</v>
      </c>
      <c r="C259" t="s">
        <v>331</v>
      </c>
      <c r="D259" t="s">
        <v>331</v>
      </c>
      <c r="E259" t="s">
        <v>331</v>
      </c>
      <c r="F259" t="s">
        <v>331</v>
      </c>
      <c r="G259" t="s">
        <v>331</v>
      </c>
    </row>
    <row r="260" spans="1:7" x14ac:dyDescent="0.3">
      <c r="A260" s="1">
        <v>4</v>
      </c>
      <c r="B260" t="s">
        <v>1661</v>
      </c>
      <c r="C260" t="s">
        <v>331</v>
      </c>
      <c r="D260" t="s">
        <v>6166</v>
      </c>
      <c r="E260" t="s">
        <v>6354</v>
      </c>
      <c r="F260" t="s">
        <v>6355</v>
      </c>
      <c r="G260" t="s">
        <v>6356</v>
      </c>
    </row>
    <row r="261" spans="1:7" x14ac:dyDescent="0.3">
      <c r="A261" s="1">
        <v>5</v>
      </c>
      <c r="B261" t="s">
        <v>1665</v>
      </c>
      <c r="C261" t="s">
        <v>5463</v>
      </c>
      <c r="D261" t="s">
        <v>2903</v>
      </c>
      <c r="E261" t="s">
        <v>6357</v>
      </c>
      <c r="F261" t="s">
        <v>6358</v>
      </c>
      <c r="G261" t="s">
        <v>6359</v>
      </c>
    </row>
    <row r="262" spans="1:7" x14ac:dyDescent="0.3">
      <c r="A262" s="1">
        <v>6</v>
      </c>
      <c r="B262" t="s">
        <v>698</v>
      </c>
      <c r="C262" t="s">
        <v>1208</v>
      </c>
      <c r="D262" t="s">
        <v>6360</v>
      </c>
      <c r="E262" t="s">
        <v>6361</v>
      </c>
      <c r="F262" t="s">
        <v>6362</v>
      </c>
      <c r="G262" t="s">
        <v>6363</v>
      </c>
    </row>
    <row r="263" spans="1:7" x14ac:dyDescent="0.3">
      <c r="A263" s="1">
        <v>7</v>
      </c>
      <c r="B263" t="s">
        <v>700</v>
      </c>
      <c r="C263" t="s">
        <v>6364</v>
      </c>
      <c r="D263" t="s">
        <v>6365</v>
      </c>
      <c r="E263" t="s">
        <v>6366</v>
      </c>
      <c r="F263" t="s">
        <v>331</v>
      </c>
      <c r="G263" t="s">
        <v>331</v>
      </c>
    </row>
    <row r="264" spans="1:7" x14ac:dyDescent="0.3">
      <c r="A264" s="1">
        <v>8</v>
      </c>
      <c r="B264" t="s">
        <v>699</v>
      </c>
      <c r="C264" t="s">
        <v>6367</v>
      </c>
      <c r="D264" t="s">
        <v>6368</v>
      </c>
      <c r="E264" t="s">
        <v>6369</v>
      </c>
      <c r="F264" t="s">
        <v>6362</v>
      </c>
      <c r="G264" t="s">
        <v>6363</v>
      </c>
    </row>
    <row r="265" spans="1:7" x14ac:dyDescent="0.3">
      <c r="A265" s="1">
        <v>9</v>
      </c>
      <c r="B265" t="s">
        <v>726</v>
      </c>
      <c r="C265" t="s">
        <v>6370</v>
      </c>
      <c r="D265" t="s">
        <v>6371</v>
      </c>
      <c r="E265" t="s">
        <v>6372</v>
      </c>
      <c r="F265" t="s">
        <v>6373</v>
      </c>
      <c r="G265" t="s">
        <v>6374</v>
      </c>
    </row>
    <row r="266" spans="1:7" x14ac:dyDescent="0.3">
      <c r="A266" s="1">
        <v>10</v>
      </c>
      <c r="B266" t="s">
        <v>1689</v>
      </c>
      <c r="C266" t="s">
        <v>6370</v>
      </c>
      <c r="D266" t="s">
        <v>6375</v>
      </c>
      <c r="E266" t="s">
        <v>6376</v>
      </c>
      <c r="F266" t="s">
        <v>6373</v>
      </c>
      <c r="G266" t="s">
        <v>6374</v>
      </c>
    </row>
    <row r="267" spans="1:7" x14ac:dyDescent="0.3">
      <c r="A267" s="1">
        <v>11</v>
      </c>
      <c r="B267" t="s">
        <v>735</v>
      </c>
      <c r="C267" t="s">
        <v>331</v>
      </c>
      <c r="D267" t="s">
        <v>6377</v>
      </c>
      <c r="E267" t="s">
        <v>6378</v>
      </c>
      <c r="F267" t="s">
        <v>331</v>
      </c>
      <c r="G267" t="s">
        <v>331</v>
      </c>
    </row>
    <row r="268" spans="1:7" x14ac:dyDescent="0.3">
      <c r="A268" s="1">
        <v>12</v>
      </c>
      <c r="B268" t="s">
        <v>1690</v>
      </c>
      <c r="C268" t="s">
        <v>331</v>
      </c>
      <c r="D268" t="s">
        <v>6379</v>
      </c>
      <c r="E268" t="s">
        <v>6380</v>
      </c>
      <c r="F268" t="s">
        <v>6381</v>
      </c>
      <c r="G268" t="s">
        <v>6382</v>
      </c>
    </row>
    <row r="269" spans="1:7" x14ac:dyDescent="0.3">
      <c r="A269" s="1">
        <v>13</v>
      </c>
      <c r="B269" t="s">
        <v>1694</v>
      </c>
      <c r="C269" t="s">
        <v>6383</v>
      </c>
      <c r="D269" t="s">
        <v>2158</v>
      </c>
      <c r="E269" t="s">
        <v>3142</v>
      </c>
      <c r="F269" t="s">
        <v>6384</v>
      </c>
      <c r="G269" t="s">
        <v>6385</v>
      </c>
    </row>
    <row r="270" spans="1:7" x14ac:dyDescent="0.3">
      <c r="A270" s="1">
        <v>14</v>
      </c>
      <c r="B270" t="s">
        <v>750</v>
      </c>
      <c r="C270" t="s">
        <v>6386</v>
      </c>
      <c r="D270" t="s">
        <v>6387</v>
      </c>
      <c r="E270" t="s">
        <v>6388</v>
      </c>
      <c r="F270" t="s">
        <v>6389</v>
      </c>
      <c r="G270" t="s">
        <v>6390</v>
      </c>
    </row>
    <row r="271" spans="1:7" x14ac:dyDescent="0.3">
      <c r="A271" s="1">
        <v>15</v>
      </c>
      <c r="B271" t="s">
        <v>756</v>
      </c>
      <c r="C271" t="s">
        <v>6386</v>
      </c>
      <c r="D271" t="s">
        <v>6387</v>
      </c>
      <c r="E271" t="s">
        <v>6388</v>
      </c>
      <c r="F271" t="s">
        <v>6389</v>
      </c>
      <c r="G271" t="s">
        <v>6390</v>
      </c>
    </row>
    <row r="272" spans="1:7" x14ac:dyDescent="0.3">
      <c r="A272" s="1">
        <v>16</v>
      </c>
      <c r="B272" t="s">
        <v>761</v>
      </c>
      <c r="C272" t="s">
        <v>6391</v>
      </c>
      <c r="D272" t="s">
        <v>6345</v>
      </c>
      <c r="E272" t="s">
        <v>6392</v>
      </c>
      <c r="F272" t="s">
        <v>6393</v>
      </c>
      <c r="G272" t="s">
        <v>6394</v>
      </c>
    </row>
    <row r="273" spans="1:7" x14ac:dyDescent="0.3">
      <c r="A273" s="1">
        <v>17</v>
      </c>
      <c r="B273" t="s">
        <v>774</v>
      </c>
      <c r="C273" t="s">
        <v>331</v>
      </c>
      <c r="D273" t="s">
        <v>331</v>
      </c>
      <c r="E273" t="s">
        <v>331</v>
      </c>
      <c r="F273" t="s">
        <v>331</v>
      </c>
      <c r="G273" t="s">
        <v>331</v>
      </c>
    </row>
    <row r="274" spans="1:7" x14ac:dyDescent="0.3">
      <c r="A274" s="1">
        <v>18</v>
      </c>
      <c r="B274" t="s">
        <v>775</v>
      </c>
      <c r="C274" t="s">
        <v>331</v>
      </c>
      <c r="D274" t="s">
        <v>331</v>
      </c>
      <c r="E274" t="s">
        <v>331</v>
      </c>
      <c r="F274" t="s">
        <v>331</v>
      </c>
      <c r="G274" t="s">
        <v>331</v>
      </c>
    </row>
    <row r="275" spans="1:7" x14ac:dyDescent="0.3">
      <c r="A275" s="1">
        <v>19</v>
      </c>
      <c r="B275" t="s">
        <v>776</v>
      </c>
      <c r="C275" t="s">
        <v>331</v>
      </c>
      <c r="D275" t="s">
        <v>331</v>
      </c>
      <c r="E275" t="s">
        <v>331</v>
      </c>
      <c r="F275" t="s">
        <v>331</v>
      </c>
      <c r="G275" t="s">
        <v>331</v>
      </c>
    </row>
    <row r="276" spans="1:7" x14ac:dyDescent="0.3">
      <c r="A276" s="1">
        <v>20</v>
      </c>
      <c r="B276" t="s">
        <v>777</v>
      </c>
      <c r="C276" t="s">
        <v>6395</v>
      </c>
      <c r="D276" t="s">
        <v>6396</v>
      </c>
      <c r="E276" t="s">
        <v>4374</v>
      </c>
      <c r="F276" t="s">
        <v>5412</v>
      </c>
      <c r="G276" t="s">
        <v>1180</v>
      </c>
    </row>
    <row r="277" spans="1:7" x14ac:dyDescent="0.3">
      <c r="A277" s="1">
        <v>21</v>
      </c>
      <c r="B277" t="s">
        <v>783</v>
      </c>
      <c r="C277" t="s">
        <v>6397</v>
      </c>
      <c r="D277" t="s">
        <v>6398</v>
      </c>
      <c r="E277" t="s">
        <v>395</v>
      </c>
      <c r="F277" t="s">
        <v>6399</v>
      </c>
      <c r="G277" t="s">
        <v>6400</v>
      </c>
    </row>
    <row r="278" spans="1:7" x14ac:dyDescent="0.3">
      <c r="A278" s="1">
        <v>22</v>
      </c>
      <c r="B278" t="s">
        <v>1723</v>
      </c>
      <c r="C278" t="s">
        <v>6401</v>
      </c>
      <c r="D278" t="s">
        <v>6402</v>
      </c>
      <c r="E278" t="s">
        <v>6403</v>
      </c>
      <c r="F278" t="s">
        <v>6404</v>
      </c>
      <c r="G278" t="s">
        <v>6405</v>
      </c>
    </row>
    <row r="279" spans="1:7" x14ac:dyDescent="0.3">
      <c r="A279" s="1">
        <v>23</v>
      </c>
      <c r="B279" t="s">
        <v>789</v>
      </c>
      <c r="C279" t="s">
        <v>6406</v>
      </c>
      <c r="D279" t="s">
        <v>6407</v>
      </c>
      <c r="E279" t="s">
        <v>6408</v>
      </c>
      <c r="F279" t="s">
        <v>6409</v>
      </c>
      <c r="G279" t="s">
        <v>6410</v>
      </c>
    </row>
    <row r="280" spans="1:7" x14ac:dyDescent="0.3">
      <c r="A280" s="1">
        <v>24</v>
      </c>
      <c r="B280" t="s">
        <v>795</v>
      </c>
      <c r="C280" t="s">
        <v>331</v>
      </c>
      <c r="D280" t="s">
        <v>331</v>
      </c>
      <c r="E280" t="s">
        <v>331</v>
      </c>
      <c r="F280" t="s">
        <v>331</v>
      </c>
      <c r="G280" t="s">
        <v>331</v>
      </c>
    </row>
    <row r="281" spans="1:7" x14ac:dyDescent="0.3">
      <c r="A281" s="1">
        <v>25</v>
      </c>
      <c r="B281" t="s">
        <v>796</v>
      </c>
      <c r="C281" t="s">
        <v>331</v>
      </c>
      <c r="D281" t="s">
        <v>331</v>
      </c>
      <c r="E281" t="s">
        <v>331</v>
      </c>
      <c r="F281" t="s">
        <v>331</v>
      </c>
      <c r="G281" t="s">
        <v>331</v>
      </c>
    </row>
    <row r="282" spans="1:7" x14ac:dyDescent="0.3">
      <c r="A282" s="1">
        <v>26</v>
      </c>
      <c r="B282" t="s">
        <v>802</v>
      </c>
      <c r="C282" t="s">
        <v>6411</v>
      </c>
      <c r="D282" t="s">
        <v>6412</v>
      </c>
      <c r="E282" t="s">
        <v>5133</v>
      </c>
      <c r="F282" t="s">
        <v>6413</v>
      </c>
      <c r="G282" t="s">
        <v>1721</v>
      </c>
    </row>
    <row r="283" spans="1:7" x14ac:dyDescent="0.3">
      <c r="A283" s="1">
        <v>27</v>
      </c>
      <c r="B283" t="s">
        <v>803</v>
      </c>
      <c r="C283" t="s">
        <v>331</v>
      </c>
      <c r="D283" t="s">
        <v>331</v>
      </c>
      <c r="E283" t="s">
        <v>331</v>
      </c>
      <c r="F283" t="s">
        <v>331</v>
      </c>
      <c r="G283" t="s">
        <v>331</v>
      </c>
    </row>
    <row r="284" spans="1:7" x14ac:dyDescent="0.3">
      <c r="A284" s="1">
        <v>28</v>
      </c>
      <c r="B284" t="s">
        <v>1736</v>
      </c>
      <c r="C284" t="s">
        <v>4786</v>
      </c>
      <c r="D284" t="s">
        <v>331</v>
      </c>
      <c r="E284" t="s">
        <v>6414</v>
      </c>
      <c r="F284" t="s">
        <v>6415</v>
      </c>
      <c r="G284" t="s">
        <v>6416</v>
      </c>
    </row>
    <row r="285" spans="1:7" x14ac:dyDescent="0.3">
      <c r="A285" s="1">
        <v>29</v>
      </c>
      <c r="B285" t="s">
        <v>804</v>
      </c>
      <c r="C285" t="s">
        <v>331</v>
      </c>
      <c r="D285" t="s">
        <v>331</v>
      </c>
      <c r="E285" t="s">
        <v>331</v>
      </c>
      <c r="F285" t="s">
        <v>331</v>
      </c>
      <c r="G285" t="s">
        <v>331</v>
      </c>
    </row>
    <row r="286" spans="1:7" x14ac:dyDescent="0.3">
      <c r="A286" s="1">
        <v>30</v>
      </c>
      <c r="B286" t="s">
        <v>808</v>
      </c>
      <c r="C286" t="s">
        <v>6417</v>
      </c>
      <c r="D286" t="s">
        <v>3156</v>
      </c>
      <c r="E286" t="s">
        <v>6418</v>
      </c>
      <c r="F286" t="s">
        <v>4382</v>
      </c>
      <c r="G286" t="s">
        <v>6419</v>
      </c>
    </row>
    <row r="287" spans="1:7" x14ac:dyDescent="0.3">
      <c r="A287" s="1">
        <v>31</v>
      </c>
      <c r="B287" t="s">
        <v>814</v>
      </c>
      <c r="C287" t="s">
        <v>6395</v>
      </c>
      <c r="D287" t="s">
        <v>6396</v>
      </c>
      <c r="E287" t="s">
        <v>4374</v>
      </c>
      <c r="F287" t="s">
        <v>5412</v>
      </c>
      <c r="G287" t="s">
        <v>1180</v>
      </c>
    </row>
    <row r="288" spans="1:7" x14ac:dyDescent="0.3">
      <c r="A288" s="1">
        <v>32</v>
      </c>
      <c r="B288" t="s">
        <v>815</v>
      </c>
      <c r="C288" t="s">
        <v>6417</v>
      </c>
      <c r="D288" t="s">
        <v>3156</v>
      </c>
      <c r="E288" t="s">
        <v>6418</v>
      </c>
      <c r="F288" t="s">
        <v>4382</v>
      </c>
      <c r="G288" t="s">
        <v>6419</v>
      </c>
    </row>
    <row r="289" spans="1:8" x14ac:dyDescent="0.3">
      <c r="A289" s="1">
        <v>33</v>
      </c>
      <c r="B289" t="s">
        <v>1761</v>
      </c>
      <c r="C289" t="s">
        <v>331</v>
      </c>
      <c r="D289" t="s">
        <v>331</v>
      </c>
      <c r="E289" t="s">
        <v>331</v>
      </c>
      <c r="F289" t="s">
        <v>331</v>
      </c>
      <c r="G289" t="s">
        <v>6420</v>
      </c>
    </row>
    <row r="290" spans="1:8" x14ac:dyDescent="0.3">
      <c r="A290" s="1">
        <v>34</v>
      </c>
      <c r="B290" t="s">
        <v>816</v>
      </c>
      <c r="C290" t="s">
        <v>331</v>
      </c>
      <c r="D290" t="s">
        <v>331</v>
      </c>
      <c r="E290" t="s">
        <v>331</v>
      </c>
      <c r="F290" t="s">
        <v>331</v>
      </c>
      <c r="G290" t="s">
        <v>331</v>
      </c>
    </row>
    <row r="291" spans="1:8" x14ac:dyDescent="0.3">
      <c r="A291" s="1">
        <v>35</v>
      </c>
      <c r="B291" t="s">
        <v>817</v>
      </c>
      <c r="C291" t="s">
        <v>6395</v>
      </c>
      <c r="D291" t="s">
        <v>6396</v>
      </c>
      <c r="E291" t="s">
        <v>4374</v>
      </c>
      <c r="F291" t="s">
        <v>5412</v>
      </c>
      <c r="G291" t="s">
        <v>1180</v>
      </c>
    </row>
    <row r="292" spans="1:8" x14ac:dyDescent="0.3">
      <c r="A292" s="1">
        <v>36</v>
      </c>
      <c r="B292" t="s">
        <v>818</v>
      </c>
      <c r="C292" t="s">
        <v>6333</v>
      </c>
      <c r="D292" t="s">
        <v>6334</v>
      </c>
      <c r="E292" t="s">
        <v>6335</v>
      </c>
      <c r="F292" t="s">
        <v>6336</v>
      </c>
      <c r="G292" t="s">
        <v>6337</v>
      </c>
    </row>
    <row r="294" spans="1:8" x14ac:dyDescent="0.3">
      <c r="B294" s="1" t="s">
        <v>383</v>
      </c>
      <c r="C294" s="1" t="s">
        <v>319</v>
      </c>
      <c r="D294" s="1" t="s">
        <v>320</v>
      </c>
      <c r="E294" s="1" t="s">
        <v>321</v>
      </c>
      <c r="F294" s="1" t="s">
        <v>322</v>
      </c>
      <c r="G294" s="1" t="s">
        <v>323</v>
      </c>
      <c r="H294" s="1" t="s">
        <v>324</v>
      </c>
    </row>
    <row r="295" spans="1:8" x14ac:dyDescent="0.3">
      <c r="A295" s="1">
        <v>0</v>
      </c>
      <c r="B295" t="s">
        <v>880</v>
      </c>
      <c r="C295" t="s">
        <v>6421</v>
      </c>
      <c r="D295" t="s">
        <v>6422</v>
      </c>
      <c r="E295" t="s">
        <v>6423</v>
      </c>
      <c r="F295" t="s">
        <v>6424</v>
      </c>
      <c r="G295" t="s">
        <v>331</v>
      </c>
    </row>
    <row r="296" spans="1:8" x14ac:dyDescent="0.3">
      <c r="A296" s="1">
        <v>1</v>
      </c>
      <c r="B296" t="s">
        <v>886</v>
      </c>
      <c r="C296" t="s">
        <v>6421</v>
      </c>
      <c r="D296" t="s">
        <v>331</v>
      </c>
      <c r="E296" t="s">
        <v>6423</v>
      </c>
      <c r="F296" t="s">
        <v>6424</v>
      </c>
      <c r="G296" t="s">
        <v>331</v>
      </c>
    </row>
    <row r="297" spans="1:8" x14ac:dyDescent="0.3">
      <c r="A297" s="1">
        <v>2</v>
      </c>
      <c r="B297" t="s">
        <v>892</v>
      </c>
      <c r="C297" t="s">
        <v>331</v>
      </c>
      <c r="D297" t="s">
        <v>6422</v>
      </c>
      <c r="E297" t="s">
        <v>331</v>
      </c>
      <c r="F297" t="s">
        <v>331</v>
      </c>
      <c r="G297" t="s">
        <v>331</v>
      </c>
    </row>
    <row r="298" spans="1:8" x14ac:dyDescent="0.3">
      <c r="A298" s="1">
        <v>3</v>
      </c>
      <c r="B298" t="s">
        <v>909</v>
      </c>
      <c r="C298" t="s">
        <v>331</v>
      </c>
      <c r="D298" t="s">
        <v>331</v>
      </c>
      <c r="E298" t="s">
        <v>6425</v>
      </c>
      <c r="F298" t="s">
        <v>331</v>
      </c>
      <c r="G298" t="s">
        <v>331</v>
      </c>
    </row>
    <row r="299" spans="1:8" x14ac:dyDescent="0.3">
      <c r="A299" s="1">
        <v>4</v>
      </c>
      <c r="B299" t="s">
        <v>913</v>
      </c>
      <c r="C299" t="s">
        <v>331</v>
      </c>
      <c r="D299" t="s">
        <v>6426</v>
      </c>
      <c r="E299" t="s">
        <v>331</v>
      </c>
      <c r="F299" t="s">
        <v>6427</v>
      </c>
      <c r="G299" t="s">
        <v>2293</v>
      </c>
    </row>
    <row r="300" spans="1:8" x14ac:dyDescent="0.3">
      <c r="A300" s="1">
        <v>5</v>
      </c>
      <c r="B300" t="s">
        <v>916</v>
      </c>
      <c r="C300" t="s">
        <v>6428</v>
      </c>
      <c r="D300" t="s">
        <v>6429</v>
      </c>
      <c r="E300" t="s">
        <v>6430</v>
      </c>
      <c r="F300" t="s">
        <v>6431</v>
      </c>
      <c r="G300" t="s">
        <v>6432</v>
      </c>
    </row>
    <row r="301" spans="1:8" x14ac:dyDescent="0.3">
      <c r="A301" s="1">
        <v>6</v>
      </c>
      <c r="B301" t="s">
        <v>917</v>
      </c>
      <c r="C301" t="s">
        <v>6433</v>
      </c>
      <c r="D301" t="s">
        <v>6434</v>
      </c>
      <c r="E301" t="s">
        <v>6435</v>
      </c>
      <c r="F301" t="s">
        <v>6436</v>
      </c>
      <c r="G301" t="s">
        <v>6437</v>
      </c>
    </row>
    <row r="302" spans="1:8" x14ac:dyDescent="0.3">
      <c r="A302" s="1">
        <v>7</v>
      </c>
      <c r="B302" t="s">
        <v>918</v>
      </c>
      <c r="C302" t="s">
        <v>6350</v>
      </c>
      <c r="D302" t="s">
        <v>6438</v>
      </c>
      <c r="E302" t="s">
        <v>6439</v>
      </c>
      <c r="F302" t="s">
        <v>6440</v>
      </c>
      <c r="G302" t="s">
        <v>6441</v>
      </c>
    </row>
    <row r="303" spans="1:8" x14ac:dyDescent="0.3">
      <c r="A303" s="1">
        <v>8</v>
      </c>
      <c r="B303" t="s">
        <v>1791</v>
      </c>
      <c r="C303" t="s">
        <v>6442</v>
      </c>
      <c r="D303" t="s">
        <v>6443</v>
      </c>
      <c r="E303" t="s">
        <v>6444</v>
      </c>
      <c r="F303" t="s">
        <v>6445</v>
      </c>
      <c r="G303" t="s">
        <v>4808</v>
      </c>
    </row>
    <row r="304" spans="1:8" x14ac:dyDescent="0.3">
      <c r="A304" s="1">
        <v>9</v>
      </c>
      <c r="B304" t="s">
        <v>1797</v>
      </c>
      <c r="C304" t="s">
        <v>4374</v>
      </c>
      <c r="D304" t="s">
        <v>51</v>
      </c>
      <c r="E304" t="s">
        <v>5463</v>
      </c>
      <c r="F304" t="s">
        <v>4625</v>
      </c>
      <c r="G304" t="s">
        <v>1685</v>
      </c>
    </row>
    <row r="305" spans="1:8" x14ac:dyDescent="0.3">
      <c r="A305" s="1">
        <v>10</v>
      </c>
      <c r="B305" t="s">
        <v>919</v>
      </c>
      <c r="C305" t="s">
        <v>331</v>
      </c>
      <c r="D305" t="s">
        <v>331</v>
      </c>
      <c r="E305" t="s">
        <v>331</v>
      </c>
      <c r="F305" t="s">
        <v>331</v>
      </c>
      <c r="G305" t="s">
        <v>331</v>
      </c>
    </row>
    <row r="306" spans="1:8" x14ac:dyDescent="0.3">
      <c r="A306" s="1">
        <v>11</v>
      </c>
      <c r="B306" t="s">
        <v>920</v>
      </c>
      <c r="C306" t="s">
        <v>6446</v>
      </c>
      <c r="D306" t="s">
        <v>331</v>
      </c>
      <c r="E306" t="s">
        <v>331</v>
      </c>
      <c r="F306" t="s">
        <v>331</v>
      </c>
      <c r="G306" t="s">
        <v>331</v>
      </c>
    </row>
    <row r="307" spans="1:8" x14ac:dyDescent="0.3">
      <c r="A307" s="1">
        <v>12</v>
      </c>
      <c r="B307" t="s">
        <v>922</v>
      </c>
      <c r="C307" t="s">
        <v>6447</v>
      </c>
      <c r="D307" t="s">
        <v>6448</v>
      </c>
      <c r="E307" t="s">
        <v>6449</v>
      </c>
      <c r="F307" t="s">
        <v>6450</v>
      </c>
      <c r="G307" t="s">
        <v>6451</v>
      </c>
    </row>
    <row r="308" spans="1:8" x14ac:dyDescent="0.3">
      <c r="A308" s="1">
        <v>13</v>
      </c>
      <c r="B308" t="s">
        <v>928</v>
      </c>
      <c r="C308" t="s">
        <v>331</v>
      </c>
      <c r="D308" t="s">
        <v>6452</v>
      </c>
      <c r="E308" t="s">
        <v>6453</v>
      </c>
      <c r="F308" t="s">
        <v>6454</v>
      </c>
      <c r="G308" t="s">
        <v>6455</v>
      </c>
    </row>
    <row r="309" spans="1:8" x14ac:dyDescent="0.3">
      <c r="A309" s="1">
        <v>14</v>
      </c>
      <c r="B309" t="s">
        <v>1815</v>
      </c>
      <c r="C309" t="s">
        <v>6456</v>
      </c>
      <c r="D309" t="s">
        <v>6457</v>
      </c>
      <c r="E309" t="s">
        <v>6458</v>
      </c>
      <c r="F309" t="s">
        <v>6459</v>
      </c>
      <c r="G309" t="s">
        <v>6460</v>
      </c>
    </row>
    <row r="311" spans="1:8" x14ac:dyDescent="0.3">
      <c r="B311" s="1" t="s">
        <v>383</v>
      </c>
      <c r="C311" s="1" t="s">
        <v>319</v>
      </c>
      <c r="D311" s="1" t="s">
        <v>320</v>
      </c>
      <c r="E311" s="1" t="s">
        <v>321</v>
      </c>
      <c r="F311" s="1" t="s">
        <v>322</v>
      </c>
      <c r="G311" s="1" t="s">
        <v>323</v>
      </c>
      <c r="H311" s="1" t="s">
        <v>324</v>
      </c>
    </row>
    <row r="312" spans="1:8" x14ac:dyDescent="0.3">
      <c r="A312" s="1">
        <v>0</v>
      </c>
      <c r="B312" t="s">
        <v>939</v>
      </c>
      <c r="C312" t="s">
        <v>6461</v>
      </c>
      <c r="D312" t="s">
        <v>6462</v>
      </c>
      <c r="E312" t="s">
        <v>6463</v>
      </c>
      <c r="F312" t="s">
        <v>6464</v>
      </c>
      <c r="G312" t="s">
        <v>6465</v>
      </c>
    </row>
    <row r="313" spans="1:8" x14ac:dyDescent="0.3">
      <c r="A313" s="1">
        <v>1</v>
      </c>
      <c r="B313" t="s">
        <v>945</v>
      </c>
      <c r="C313" t="s">
        <v>6461</v>
      </c>
      <c r="D313" t="s">
        <v>6462</v>
      </c>
      <c r="E313" t="s">
        <v>6463</v>
      </c>
      <c r="F313" t="s">
        <v>6464</v>
      </c>
      <c r="G313" t="s">
        <v>6465</v>
      </c>
    </row>
    <row r="314" spans="1:8" x14ac:dyDescent="0.3">
      <c r="A314" s="1">
        <v>2</v>
      </c>
      <c r="B314" t="s">
        <v>500</v>
      </c>
      <c r="C314" t="s">
        <v>331</v>
      </c>
      <c r="D314" t="s">
        <v>331</v>
      </c>
      <c r="E314" t="s">
        <v>331</v>
      </c>
      <c r="F314" t="s">
        <v>331</v>
      </c>
      <c r="G314" t="s">
        <v>331</v>
      </c>
    </row>
    <row r="315" spans="1:8" x14ac:dyDescent="0.3">
      <c r="A315" s="1">
        <v>3</v>
      </c>
      <c r="B315" t="s">
        <v>1836</v>
      </c>
      <c r="C315" t="s">
        <v>331</v>
      </c>
      <c r="D315" t="s">
        <v>264</v>
      </c>
      <c r="E315" t="s">
        <v>6466</v>
      </c>
      <c r="F315" t="s">
        <v>6467</v>
      </c>
      <c r="G315" t="s">
        <v>5037</v>
      </c>
    </row>
    <row r="316" spans="1:8" x14ac:dyDescent="0.3">
      <c r="A316" s="1">
        <v>4</v>
      </c>
      <c r="B316" t="s">
        <v>1841</v>
      </c>
      <c r="C316" t="s">
        <v>331</v>
      </c>
      <c r="D316" t="s">
        <v>6468</v>
      </c>
      <c r="E316" t="s">
        <v>331</v>
      </c>
      <c r="F316" t="s">
        <v>331</v>
      </c>
      <c r="G316" t="s">
        <v>331</v>
      </c>
    </row>
    <row r="317" spans="1:8" x14ac:dyDescent="0.3">
      <c r="A317" s="1">
        <v>5</v>
      </c>
      <c r="B317" t="s">
        <v>1842</v>
      </c>
      <c r="C317" t="s">
        <v>6469</v>
      </c>
      <c r="D317" t="s">
        <v>331</v>
      </c>
      <c r="E317" t="s">
        <v>6470</v>
      </c>
      <c r="F317" t="s">
        <v>6471</v>
      </c>
      <c r="G317" t="s">
        <v>6472</v>
      </c>
    </row>
    <row r="318" spans="1:8" x14ac:dyDescent="0.3">
      <c r="A318" s="1">
        <v>6</v>
      </c>
      <c r="B318" t="s">
        <v>946</v>
      </c>
      <c r="C318" t="s">
        <v>4317</v>
      </c>
      <c r="D318" t="s">
        <v>2657</v>
      </c>
      <c r="E318" t="s">
        <v>6473</v>
      </c>
      <c r="F318" t="s">
        <v>331</v>
      </c>
      <c r="G318" t="s">
        <v>331</v>
      </c>
    </row>
    <row r="319" spans="1:8" x14ac:dyDescent="0.3">
      <c r="A319" s="1">
        <v>7</v>
      </c>
      <c r="B319" t="s">
        <v>952</v>
      </c>
      <c r="C319" t="s">
        <v>331</v>
      </c>
      <c r="D319" t="s">
        <v>331</v>
      </c>
      <c r="E319" t="s">
        <v>331</v>
      </c>
      <c r="F319" t="s">
        <v>331</v>
      </c>
      <c r="G319" t="s">
        <v>331</v>
      </c>
    </row>
    <row r="320" spans="1:8" x14ac:dyDescent="0.3">
      <c r="A320" s="1">
        <v>8</v>
      </c>
      <c r="B320" t="s">
        <v>956</v>
      </c>
      <c r="C320" t="s">
        <v>4317</v>
      </c>
      <c r="D320" t="s">
        <v>2657</v>
      </c>
      <c r="E320" t="s">
        <v>6473</v>
      </c>
      <c r="F320" t="s">
        <v>331</v>
      </c>
      <c r="G320" t="s">
        <v>331</v>
      </c>
    </row>
    <row r="321" spans="1:7" x14ac:dyDescent="0.3">
      <c r="A321" s="1">
        <v>9</v>
      </c>
      <c r="B321" t="s">
        <v>960</v>
      </c>
      <c r="C321" t="s">
        <v>331</v>
      </c>
      <c r="D321" t="s">
        <v>331</v>
      </c>
      <c r="E321" t="s">
        <v>331</v>
      </c>
      <c r="F321" t="s">
        <v>331</v>
      </c>
      <c r="G321" t="s">
        <v>331</v>
      </c>
    </row>
    <row r="322" spans="1:7" x14ac:dyDescent="0.3">
      <c r="A322" s="1">
        <v>10</v>
      </c>
      <c r="B322" t="s">
        <v>962</v>
      </c>
      <c r="C322" t="s">
        <v>6474</v>
      </c>
      <c r="D322" t="s">
        <v>6475</v>
      </c>
      <c r="E322" t="s">
        <v>6476</v>
      </c>
      <c r="F322" t="s">
        <v>6477</v>
      </c>
      <c r="G322" t="s">
        <v>6478</v>
      </c>
    </row>
    <row r="323" spans="1:7" x14ac:dyDescent="0.3">
      <c r="A323" s="1">
        <v>11</v>
      </c>
      <c r="B323" t="s">
        <v>968</v>
      </c>
      <c r="C323" t="s">
        <v>778</v>
      </c>
      <c r="D323" t="s">
        <v>2943</v>
      </c>
      <c r="E323" t="s">
        <v>6479</v>
      </c>
      <c r="F323" t="s">
        <v>5205</v>
      </c>
      <c r="G323" t="s">
        <v>6480</v>
      </c>
    </row>
    <row r="324" spans="1:7" x14ac:dyDescent="0.3">
      <c r="A324" s="1">
        <v>12</v>
      </c>
      <c r="B324" t="s">
        <v>969</v>
      </c>
      <c r="C324" t="s">
        <v>6481</v>
      </c>
      <c r="D324" t="s">
        <v>6482</v>
      </c>
      <c r="E324" t="s">
        <v>6483</v>
      </c>
      <c r="F324" t="s">
        <v>6484</v>
      </c>
      <c r="G324" t="s">
        <v>6485</v>
      </c>
    </row>
    <row r="325" spans="1:7" x14ac:dyDescent="0.3">
      <c r="A325" s="1">
        <v>13</v>
      </c>
      <c r="B325" t="s">
        <v>970</v>
      </c>
      <c r="C325" t="s">
        <v>6486</v>
      </c>
      <c r="D325" t="s">
        <v>331</v>
      </c>
      <c r="E325" t="s">
        <v>331</v>
      </c>
      <c r="F325" t="s">
        <v>6487</v>
      </c>
      <c r="G325" t="s">
        <v>331</v>
      </c>
    </row>
    <row r="326" spans="1:7" x14ac:dyDescent="0.3">
      <c r="A326" s="1">
        <v>14</v>
      </c>
      <c r="B326" t="s">
        <v>971</v>
      </c>
      <c r="C326" t="s">
        <v>6488</v>
      </c>
      <c r="D326" t="s">
        <v>6482</v>
      </c>
      <c r="E326" t="s">
        <v>6483</v>
      </c>
      <c r="F326" t="s">
        <v>6489</v>
      </c>
      <c r="G326" t="s">
        <v>6485</v>
      </c>
    </row>
    <row r="327" spans="1:7" x14ac:dyDescent="0.3">
      <c r="A327" s="1">
        <v>15</v>
      </c>
      <c r="B327" t="s">
        <v>829</v>
      </c>
      <c r="C327" t="s">
        <v>2677</v>
      </c>
      <c r="D327" t="s">
        <v>6490</v>
      </c>
      <c r="E327" t="s">
        <v>6491</v>
      </c>
      <c r="F327" t="s">
        <v>6492</v>
      </c>
      <c r="G327" t="s">
        <v>6493</v>
      </c>
    </row>
    <row r="328" spans="1:7" x14ac:dyDescent="0.3">
      <c r="A328" s="1">
        <v>16</v>
      </c>
      <c r="B328" t="s">
        <v>919</v>
      </c>
      <c r="C328" t="s">
        <v>2677</v>
      </c>
      <c r="D328" t="s">
        <v>6490</v>
      </c>
      <c r="E328" t="s">
        <v>331</v>
      </c>
      <c r="F328" t="s">
        <v>331</v>
      </c>
      <c r="G328" t="s">
        <v>3520</v>
      </c>
    </row>
    <row r="329" spans="1:7" x14ac:dyDescent="0.3">
      <c r="A329" s="1">
        <v>17</v>
      </c>
      <c r="B329" t="s">
        <v>920</v>
      </c>
      <c r="C329" t="s">
        <v>331</v>
      </c>
      <c r="D329" t="s">
        <v>331</v>
      </c>
      <c r="E329" t="s">
        <v>6491</v>
      </c>
      <c r="F329" t="s">
        <v>6492</v>
      </c>
      <c r="G329" t="s">
        <v>6494</v>
      </c>
    </row>
    <row r="330" spans="1:7" x14ac:dyDescent="0.3">
      <c r="A330" s="1">
        <v>18</v>
      </c>
      <c r="B330" t="s">
        <v>975</v>
      </c>
      <c r="C330" t="s">
        <v>6495</v>
      </c>
      <c r="D330" t="s">
        <v>6496</v>
      </c>
      <c r="E330" t="s">
        <v>6497</v>
      </c>
      <c r="F330" t="s">
        <v>6498</v>
      </c>
      <c r="G330" t="s">
        <v>6499</v>
      </c>
    </row>
    <row r="331" spans="1:7" x14ac:dyDescent="0.3">
      <c r="A331" s="1">
        <v>19</v>
      </c>
      <c r="B331" t="s">
        <v>980</v>
      </c>
      <c r="C331" t="s">
        <v>331</v>
      </c>
      <c r="D331" t="s">
        <v>6500</v>
      </c>
      <c r="E331" t="s">
        <v>6501</v>
      </c>
      <c r="F331" t="s">
        <v>6502</v>
      </c>
      <c r="G331" t="s">
        <v>6503</v>
      </c>
    </row>
    <row r="332" spans="1:7" x14ac:dyDescent="0.3">
      <c r="A332" s="1">
        <v>20</v>
      </c>
      <c r="B332" t="s">
        <v>1889</v>
      </c>
      <c r="C332" t="s">
        <v>6504</v>
      </c>
      <c r="D332" t="s">
        <v>6505</v>
      </c>
      <c r="E332" t="s">
        <v>6506</v>
      </c>
      <c r="F332" t="s">
        <v>6507</v>
      </c>
      <c r="G332" t="s">
        <v>6508</v>
      </c>
    </row>
    <row r="333" spans="1:7" x14ac:dyDescent="0.3">
      <c r="A333" s="1">
        <v>21</v>
      </c>
      <c r="B333" t="s">
        <v>990</v>
      </c>
      <c r="C333" t="s">
        <v>331</v>
      </c>
      <c r="D333" t="s">
        <v>331</v>
      </c>
      <c r="E333" t="s">
        <v>331</v>
      </c>
      <c r="F333" t="s">
        <v>331</v>
      </c>
      <c r="G333" t="s">
        <v>331</v>
      </c>
    </row>
    <row r="334" spans="1:7" x14ac:dyDescent="0.3">
      <c r="A334" s="1">
        <v>22</v>
      </c>
      <c r="B334" t="s">
        <v>996</v>
      </c>
      <c r="C334" t="s">
        <v>331</v>
      </c>
      <c r="D334" t="s">
        <v>331</v>
      </c>
      <c r="E334" t="s">
        <v>997</v>
      </c>
      <c r="F334" t="s">
        <v>331</v>
      </c>
      <c r="G334" t="s">
        <v>997</v>
      </c>
    </row>
    <row r="335" spans="1:7" x14ac:dyDescent="0.3">
      <c r="A335" s="1">
        <v>23</v>
      </c>
      <c r="B335" t="s">
        <v>998</v>
      </c>
      <c r="C335" t="s">
        <v>6509</v>
      </c>
      <c r="D335" t="s">
        <v>6510</v>
      </c>
      <c r="E335" t="s">
        <v>6511</v>
      </c>
      <c r="F335" t="s">
        <v>6512</v>
      </c>
      <c r="G335" t="s">
        <v>6513</v>
      </c>
    </row>
    <row r="336" spans="1:7" x14ac:dyDescent="0.3">
      <c r="A336" s="1">
        <v>24</v>
      </c>
      <c r="B336" t="s">
        <v>1004</v>
      </c>
      <c r="C336" t="s">
        <v>6514</v>
      </c>
      <c r="D336" t="s">
        <v>6515</v>
      </c>
      <c r="E336" t="s">
        <v>6516</v>
      </c>
      <c r="F336" t="s">
        <v>6517</v>
      </c>
      <c r="G336" t="s">
        <v>331</v>
      </c>
    </row>
    <row r="337" spans="1:7" x14ac:dyDescent="0.3">
      <c r="A337" s="1">
        <v>25</v>
      </c>
      <c r="B337" t="s">
        <v>1009</v>
      </c>
      <c r="C337" t="s">
        <v>331</v>
      </c>
      <c r="D337" t="s">
        <v>6518</v>
      </c>
      <c r="E337" t="s">
        <v>6519</v>
      </c>
      <c r="F337" t="s">
        <v>6520</v>
      </c>
      <c r="G337" t="s">
        <v>331</v>
      </c>
    </row>
    <row r="338" spans="1:7" x14ac:dyDescent="0.3">
      <c r="A338" s="1">
        <v>26</v>
      </c>
      <c r="B338" t="s">
        <v>1014</v>
      </c>
      <c r="C338" t="s">
        <v>331</v>
      </c>
      <c r="D338" t="s">
        <v>331</v>
      </c>
      <c r="E338" t="s">
        <v>331</v>
      </c>
      <c r="F338" t="s">
        <v>331</v>
      </c>
      <c r="G338" t="s">
        <v>331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2"/>
  <sheetViews>
    <sheetView topLeftCell="B1" workbookViewId="0"/>
  </sheetViews>
  <sheetFormatPr defaultRowHeight="14.4" x14ac:dyDescent="0.3"/>
  <cols>
    <col min="1" max="1" width="0" hidden="1" customWidth="1"/>
    <col min="2" max="7" width="20.6640625" customWidth="1"/>
  </cols>
  <sheetData>
    <row r="1" spans="1:11" x14ac:dyDescent="0.3">
      <c r="B1" t="s">
        <v>0</v>
      </c>
      <c r="C1" t="s">
        <v>6521</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Howden Joinery Group</v>
      </c>
    </row>
    <row r="2" spans="1:11" x14ac:dyDescent="0.3">
      <c r="B2" t="s">
        <v>2</v>
      </c>
      <c r="C2" t="s">
        <v>6522</v>
      </c>
      <c r="K2" t="str">
        <f>LEFT(C1,FIND("(",C1) - 2)</f>
        <v>Howden Joinery Group Plc</v>
      </c>
    </row>
    <row r="3" spans="1:11" x14ac:dyDescent="0.3">
      <c r="K3" t="str">
        <f>" is scheduled to report earnings "&amp;IFERROR("between "&amp;LEFT(C20,FIND("-",C20)-2)&amp;" and "&amp;RIGHT(C20,FIND("-",C20)-2),"on "&amp;C20)</f>
        <v xml:space="preserve"> is scheduled to report earnings on Jul 20, 2017</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$427.10, up 1.71% after opening up slightly over yesterday's close</v>
      </c>
    </row>
    <row r="5" spans="1:11" x14ac:dyDescent="0.3">
      <c r="K5" t="str">
        <f>"The one year target estimate for " &amp; D1 &amp; " is " &amp; TEXT(C23,"$####.#0")</f>
        <v>The one year target estimate for Howden Joinery Group is $462.15</v>
      </c>
    </row>
    <row r="6" spans="1:11" x14ac:dyDescent="0.3">
      <c r="K6" t="str">
        <f>" which would be " &amp; IF(OR(LEFT(ABS((C23-C2)/C2*100),1)="8",LEFT(ABS((C23-C2)/C2*100),2)="18"), "an ", "a ")  &amp;TEXT(ABS((C23-C2)/C2),"####.#0%")&amp;IF((C23-C2)&gt;0," increase over"," decrease from")&amp;" the current price"</f>
        <v xml:space="preserve"> which would be an 8.21% increase over the current price</v>
      </c>
    </row>
    <row r="7" spans="1:11" x14ac:dyDescent="0.3">
      <c r="A7" s="1">
        <v>0</v>
      </c>
      <c r="B7" t="s">
        <v>5</v>
      </c>
      <c r="C7" t="s">
        <v>6523</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remain constant over the next quarter based on the average of  analyst estimates (Yahoo Finance)</v>
      </c>
    </row>
    <row r="8" spans="1:11" x14ac:dyDescent="0.3">
      <c r="A8" s="1">
        <v>1</v>
      </c>
      <c r="B8" t="s">
        <v>7</v>
      </c>
      <c r="C8" t="s">
        <v>6524</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near the middle of its 52 week range</v>
      </c>
    </row>
    <row r="9" spans="1:11" x14ac:dyDescent="0.3">
      <c r="A9" s="1">
        <v>2</v>
      </c>
      <c r="B9" t="s">
        <v>9</v>
      </c>
      <c r="C9" t="s">
        <v>6525</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11</v>
      </c>
      <c r="C10" t="s">
        <v>6526</v>
      </c>
    </row>
    <row r="11" spans="1:11" x14ac:dyDescent="0.3">
      <c r="A11" s="1">
        <v>4</v>
      </c>
      <c r="B11" t="s">
        <v>13</v>
      </c>
      <c r="C11" t="s">
        <v>6527</v>
      </c>
    </row>
    <row r="12" spans="1:11" x14ac:dyDescent="0.3">
      <c r="A12" s="1">
        <v>5</v>
      </c>
      <c r="B12" t="s">
        <v>15</v>
      </c>
      <c r="C12" t="s">
        <v>6528</v>
      </c>
      <c r="D12" t="str">
        <f>LEFT(C12,FIND("-",C12)-2)</f>
        <v>344.98</v>
      </c>
      <c r="E12" t="str">
        <f>TRIM(RIGHT(C12,FIND("-",C12)-1))</f>
        <v>479.50</v>
      </c>
    </row>
    <row r="13" spans="1:11" x14ac:dyDescent="0.3">
      <c r="A13" s="1">
        <v>6</v>
      </c>
      <c r="B13" t="s">
        <v>17</v>
      </c>
      <c r="C13" t="s">
        <v>6529</v>
      </c>
    </row>
    <row r="14" spans="1:11" x14ac:dyDescent="0.3">
      <c r="A14" s="1">
        <v>7</v>
      </c>
      <c r="B14" t="s">
        <v>19</v>
      </c>
      <c r="C14" t="s">
        <v>6530</v>
      </c>
    </row>
    <row r="16" spans="1:11" x14ac:dyDescent="0.3">
      <c r="A16" s="1">
        <v>0</v>
      </c>
      <c r="B16" t="s">
        <v>21</v>
      </c>
      <c r="C16" t="s">
        <v>6531</v>
      </c>
    </row>
    <row r="17" spans="1:11" x14ac:dyDescent="0.3">
      <c r="A17" s="1">
        <v>1</v>
      </c>
      <c r="B17" t="s">
        <v>23</v>
      </c>
      <c r="C17" t="s">
        <v>6532</v>
      </c>
      <c r="K17" t="str">
        <f>K2 &amp; K3 &amp; ". " &amp; K4 &amp; ". " &amp; K5 &amp; K6 &amp; ". " &amp; K7 &amp; ". " &amp; K8 &amp; ". " &amp; K9 &amp; "."</f>
        <v>Howden Joinery Group Plc is scheduled to report earnings on Jul 20, 2017. The stock is currently trading at $427.10, up 1.71% after opening up slightly over yesterday's close. The one year target estimate for Howden Joinery Group is $462.15 which would be an 8.21% increase over the current price. Earnings are expected to remain constant over the next quarter based on the average of  analyst estimates (Yahoo Finance). The stock is trading near the middle of its 52 week range. Over the last 4 quarters, we've seen a positive earnings surprise 4 times, and a negative earnings surprise 0 times.</v>
      </c>
    </row>
    <row r="18" spans="1:11" x14ac:dyDescent="0.3">
      <c r="A18" s="1">
        <v>2</v>
      </c>
      <c r="B18" t="s">
        <v>24</v>
      </c>
      <c r="C18" t="s">
        <v>6533</v>
      </c>
    </row>
    <row r="19" spans="1:11" x14ac:dyDescent="0.3">
      <c r="A19" s="1">
        <v>3</v>
      </c>
      <c r="B19" t="s">
        <v>26</v>
      </c>
      <c r="C19" t="s">
        <v>6534</v>
      </c>
    </row>
    <row r="20" spans="1:11" x14ac:dyDescent="0.3">
      <c r="A20" s="1">
        <v>4</v>
      </c>
      <c r="B20" t="s">
        <v>28</v>
      </c>
      <c r="C20" t="s">
        <v>1167</v>
      </c>
    </row>
    <row r="21" spans="1:11" x14ac:dyDescent="0.3">
      <c r="A21" s="1">
        <v>5</v>
      </c>
      <c r="B21" t="s">
        <v>30</v>
      </c>
      <c r="C21" t="s">
        <v>6535</v>
      </c>
    </row>
    <row r="22" spans="1:11" x14ac:dyDescent="0.3">
      <c r="A22" s="1">
        <v>6</v>
      </c>
      <c r="B22" t="s">
        <v>32</v>
      </c>
      <c r="C22" t="s">
        <v>6536</v>
      </c>
    </row>
    <row r="23" spans="1:11" x14ac:dyDescent="0.3">
      <c r="A23" s="1">
        <v>7</v>
      </c>
      <c r="B23" t="s">
        <v>33</v>
      </c>
      <c r="C23" t="s">
        <v>6537</v>
      </c>
    </row>
    <row r="26" spans="1:11" x14ac:dyDescent="0.3">
      <c r="B26" s="1" t="s">
        <v>35</v>
      </c>
      <c r="C26" s="1" t="s">
        <v>36</v>
      </c>
      <c r="D26" s="1" t="s">
        <v>37</v>
      </c>
      <c r="E26" s="1" t="s">
        <v>38</v>
      </c>
      <c r="F26" s="1" t="s">
        <v>39</v>
      </c>
    </row>
    <row r="27" spans="1:11" x14ac:dyDescent="0.3">
      <c r="A27" s="1">
        <v>0</v>
      </c>
      <c r="B27" t="s">
        <v>40</v>
      </c>
      <c r="E27">
        <v>15</v>
      </c>
      <c r="F27">
        <v>15</v>
      </c>
    </row>
    <row r="28" spans="1:11" x14ac:dyDescent="0.3">
      <c r="A28" s="1">
        <v>1</v>
      </c>
      <c r="B28" t="s">
        <v>41</v>
      </c>
      <c r="E28">
        <v>28.4</v>
      </c>
      <c r="F28">
        <v>30.52</v>
      </c>
    </row>
    <row r="29" spans="1:11" x14ac:dyDescent="0.3">
      <c r="A29" s="1">
        <v>2</v>
      </c>
      <c r="B29" t="s">
        <v>42</v>
      </c>
      <c r="E29">
        <v>25.7</v>
      </c>
      <c r="F29">
        <v>28.8</v>
      </c>
    </row>
    <row r="30" spans="1:11" x14ac:dyDescent="0.3">
      <c r="A30" s="1">
        <v>3</v>
      </c>
      <c r="B30" t="s">
        <v>43</v>
      </c>
      <c r="E30">
        <v>30.1</v>
      </c>
      <c r="F30">
        <v>32.299999999999997</v>
      </c>
    </row>
    <row r="31" spans="1:11" x14ac:dyDescent="0.3">
      <c r="A31" s="1">
        <v>4</v>
      </c>
      <c r="B31" t="s">
        <v>44</v>
      </c>
      <c r="E31">
        <v>29.4</v>
      </c>
      <c r="F31">
        <v>28.4</v>
      </c>
    </row>
    <row r="33" spans="1:6" x14ac:dyDescent="0.3">
      <c r="B33" s="1" t="s">
        <v>45</v>
      </c>
      <c r="C33" s="1" t="s">
        <v>36</v>
      </c>
      <c r="D33" s="1" t="s">
        <v>37</v>
      </c>
      <c r="E33" s="1" t="s">
        <v>38</v>
      </c>
      <c r="F33" s="1" t="s">
        <v>39</v>
      </c>
    </row>
    <row r="34" spans="1:6" x14ac:dyDescent="0.3">
      <c r="A34" s="1">
        <v>0</v>
      </c>
      <c r="B34" t="s">
        <v>40</v>
      </c>
      <c r="E34" t="s">
        <v>1172</v>
      </c>
      <c r="F34" t="s">
        <v>1172</v>
      </c>
    </row>
    <row r="35" spans="1:6" x14ac:dyDescent="0.3">
      <c r="A35" s="1">
        <v>1</v>
      </c>
      <c r="B35" t="s">
        <v>41</v>
      </c>
      <c r="E35" t="s">
        <v>5457</v>
      </c>
      <c r="F35" t="s">
        <v>6538</v>
      </c>
    </row>
    <row r="36" spans="1:6" x14ac:dyDescent="0.3">
      <c r="A36" s="1">
        <v>2</v>
      </c>
      <c r="B36" t="s">
        <v>42</v>
      </c>
      <c r="E36" t="s">
        <v>4637</v>
      </c>
      <c r="F36" t="s">
        <v>5457</v>
      </c>
    </row>
    <row r="37" spans="1:6" x14ac:dyDescent="0.3">
      <c r="A37" s="1">
        <v>3</v>
      </c>
      <c r="B37" t="s">
        <v>43</v>
      </c>
      <c r="E37" t="s">
        <v>6539</v>
      </c>
      <c r="F37" t="s">
        <v>4668</v>
      </c>
    </row>
    <row r="38" spans="1:6" x14ac:dyDescent="0.3">
      <c r="A38" s="1">
        <v>4</v>
      </c>
      <c r="B38" t="s">
        <v>53</v>
      </c>
      <c r="E38" t="s">
        <v>5815</v>
      </c>
      <c r="F38" t="s">
        <v>5457</v>
      </c>
    </row>
    <row r="39" spans="1:6" x14ac:dyDescent="0.3">
      <c r="A39" s="1">
        <v>5</v>
      </c>
      <c r="B39" t="s">
        <v>55</v>
      </c>
      <c r="E39" t="s">
        <v>494</v>
      </c>
      <c r="F39" t="s">
        <v>6540</v>
      </c>
    </row>
    <row r="41" spans="1:6" x14ac:dyDescent="0.3">
      <c r="B41" s="1" t="s">
        <v>58</v>
      </c>
      <c r="C41" s="1" t="s">
        <v>1028</v>
      </c>
      <c r="D41" s="1" t="s">
        <v>1029</v>
      </c>
      <c r="E41" s="1" t="s">
        <v>1030</v>
      </c>
      <c r="F41" s="1" t="s">
        <v>1031</v>
      </c>
    </row>
    <row r="42" spans="1:6" x14ac:dyDescent="0.3">
      <c r="A42" s="1">
        <v>0</v>
      </c>
      <c r="B42" t="s">
        <v>63</v>
      </c>
    </row>
    <row r="43" spans="1:6" x14ac:dyDescent="0.3">
      <c r="A43" s="1">
        <v>1</v>
      </c>
      <c r="B43" t="s">
        <v>66</v>
      </c>
    </row>
    <row r="44" spans="1:6" x14ac:dyDescent="0.3">
      <c r="A44" s="1">
        <v>2</v>
      </c>
      <c r="B44" t="s">
        <v>69</v>
      </c>
    </row>
    <row r="45" spans="1:6" x14ac:dyDescent="0.3">
      <c r="A45" s="1">
        <v>3</v>
      </c>
      <c r="B45" t="s">
        <v>72</v>
      </c>
    </row>
    <row r="47" spans="1:6" x14ac:dyDescent="0.3">
      <c r="B47" s="1" t="s">
        <v>75</v>
      </c>
      <c r="C47" s="1" t="s">
        <v>36</v>
      </c>
      <c r="D47" s="1" t="s">
        <v>37</v>
      </c>
      <c r="E47" s="1" t="s">
        <v>38</v>
      </c>
      <c r="F47" s="1" t="s">
        <v>39</v>
      </c>
    </row>
    <row r="48" spans="1:6" x14ac:dyDescent="0.3">
      <c r="A48" s="1">
        <v>0</v>
      </c>
      <c r="B48" t="s">
        <v>76</v>
      </c>
      <c r="E48">
        <v>28.4</v>
      </c>
      <c r="F48">
        <v>30.52</v>
      </c>
    </row>
    <row r="49" spans="1:6" x14ac:dyDescent="0.3">
      <c r="A49" s="1">
        <v>1</v>
      </c>
      <c r="B49" t="s">
        <v>77</v>
      </c>
      <c r="E49">
        <v>28.4</v>
      </c>
      <c r="F49">
        <v>30.62</v>
      </c>
    </row>
    <row r="50" spans="1:6" x14ac:dyDescent="0.3">
      <c r="A50" s="1">
        <v>2</v>
      </c>
      <c r="B50" t="s">
        <v>78</v>
      </c>
      <c r="E50">
        <v>28.39</v>
      </c>
      <c r="F50">
        <v>30.62</v>
      </c>
    </row>
    <row r="51" spans="1:6" x14ac:dyDescent="0.3">
      <c r="A51" s="1">
        <v>3</v>
      </c>
      <c r="B51" t="s">
        <v>79</v>
      </c>
      <c r="E51">
        <v>28.39</v>
      </c>
      <c r="F51">
        <v>30.63</v>
      </c>
    </row>
    <row r="52" spans="1:6" x14ac:dyDescent="0.3">
      <c r="A52" s="1">
        <v>4</v>
      </c>
      <c r="B52" t="s">
        <v>80</v>
      </c>
      <c r="E52">
        <v>28.13</v>
      </c>
      <c r="F52">
        <v>30.28</v>
      </c>
    </row>
    <row r="54" spans="1:6" x14ac:dyDescent="0.3">
      <c r="B54" s="1" t="s">
        <v>81</v>
      </c>
      <c r="C54" s="1" t="s">
        <v>36</v>
      </c>
      <c r="D54" s="1" t="s">
        <v>37</v>
      </c>
      <c r="E54" s="1" t="s">
        <v>38</v>
      </c>
      <c r="F54" s="1" t="s">
        <v>39</v>
      </c>
    </row>
    <row r="55" spans="1:6" x14ac:dyDescent="0.3">
      <c r="A55" s="1">
        <v>0</v>
      </c>
      <c r="B55" t="s">
        <v>82</v>
      </c>
    </row>
    <row r="56" spans="1:6" x14ac:dyDescent="0.3">
      <c r="A56" s="1">
        <v>1</v>
      </c>
      <c r="B56" t="s">
        <v>83</v>
      </c>
      <c r="E56">
        <v>1</v>
      </c>
    </row>
    <row r="57" spans="1:6" x14ac:dyDescent="0.3">
      <c r="A57" s="1">
        <v>2</v>
      </c>
      <c r="B57" t="s">
        <v>84</v>
      </c>
    </row>
    <row r="58" spans="1:6" x14ac:dyDescent="0.3">
      <c r="A58" s="1">
        <v>3</v>
      </c>
      <c r="B58" t="s">
        <v>85</v>
      </c>
    </row>
    <row r="60" spans="1:6" x14ac:dyDescent="0.3">
      <c r="B60" s="1" t="s">
        <v>86</v>
      </c>
      <c r="C60" s="1" t="s">
        <v>6541</v>
      </c>
      <c r="D60" s="1" t="s">
        <v>88</v>
      </c>
      <c r="E60" s="1" t="s">
        <v>89</v>
      </c>
      <c r="F60" s="1" t="s">
        <v>90</v>
      </c>
    </row>
    <row r="61" spans="1:6" x14ac:dyDescent="0.3">
      <c r="A61" s="1">
        <v>0</v>
      </c>
      <c r="B61" t="s">
        <v>91</v>
      </c>
      <c r="F61">
        <v>0.19</v>
      </c>
    </row>
    <row r="62" spans="1:6" x14ac:dyDescent="0.3">
      <c r="A62" s="1">
        <v>1</v>
      </c>
      <c r="B62" t="s">
        <v>93</v>
      </c>
      <c r="F62">
        <v>0.21</v>
      </c>
    </row>
    <row r="63" spans="1:6" x14ac:dyDescent="0.3">
      <c r="A63" s="1">
        <v>2</v>
      </c>
      <c r="B63" t="s">
        <v>95</v>
      </c>
      <c r="C63" t="s">
        <v>4053</v>
      </c>
      <c r="F63">
        <v>0.08</v>
      </c>
    </row>
    <row r="64" spans="1:6" x14ac:dyDescent="0.3">
      <c r="A64" s="1">
        <v>3</v>
      </c>
      <c r="B64" t="s">
        <v>96</v>
      </c>
      <c r="C64" t="s">
        <v>3235</v>
      </c>
      <c r="F64">
        <v>0.12</v>
      </c>
    </row>
    <row r="65" spans="1:6" x14ac:dyDescent="0.3">
      <c r="A65" s="1">
        <v>4</v>
      </c>
      <c r="B65" t="s">
        <v>98</v>
      </c>
      <c r="C65" t="s">
        <v>6542</v>
      </c>
      <c r="F65">
        <v>0.09</v>
      </c>
    </row>
    <row r="66" spans="1:6" x14ac:dyDescent="0.3">
      <c r="A66" s="1">
        <v>5</v>
      </c>
      <c r="B66" t="s">
        <v>100</v>
      </c>
      <c r="C66" t="s">
        <v>1123</v>
      </c>
    </row>
    <row r="68" spans="1:6" x14ac:dyDescent="0.3">
      <c r="A68" s="1">
        <v>0</v>
      </c>
      <c r="B68" t="s">
        <v>102</v>
      </c>
      <c r="C68" t="s">
        <v>6531</v>
      </c>
    </row>
    <row r="69" spans="1:6" x14ac:dyDescent="0.3">
      <c r="A69" s="1">
        <v>1</v>
      </c>
      <c r="B69" t="s">
        <v>103</v>
      </c>
    </row>
    <row r="70" spans="1:6" x14ac:dyDescent="0.3">
      <c r="A70" s="1">
        <v>2</v>
      </c>
      <c r="B70" t="s">
        <v>104</v>
      </c>
      <c r="C70" t="s">
        <v>6533</v>
      </c>
    </row>
    <row r="71" spans="1:6" x14ac:dyDescent="0.3">
      <c r="A71" s="1">
        <v>3</v>
      </c>
      <c r="B71" t="s">
        <v>105</v>
      </c>
      <c r="C71" t="s">
        <v>6543</v>
      </c>
    </row>
    <row r="72" spans="1:6" x14ac:dyDescent="0.3">
      <c r="A72" s="1">
        <v>4</v>
      </c>
      <c r="B72" t="s">
        <v>107</v>
      </c>
      <c r="C72" t="s">
        <v>110</v>
      </c>
    </row>
    <row r="73" spans="1:6" x14ac:dyDescent="0.3">
      <c r="A73" s="1">
        <v>5</v>
      </c>
      <c r="B73" t="s">
        <v>109</v>
      </c>
      <c r="C73" t="s">
        <v>6012</v>
      </c>
    </row>
    <row r="74" spans="1:6" x14ac:dyDescent="0.3">
      <c r="A74" s="1">
        <v>6</v>
      </c>
      <c r="B74" t="s">
        <v>111</v>
      </c>
      <c r="C74" t="s">
        <v>6544</v>
      </c>
    </row>
    <row r="75" spans="1:6" x14ac:dyDescent="0.3">
      <c r="A75" s="1">
        <v>7</v>
      </c>
      <c r="B75" t="s">
        <v>113</v>
      </c>
    </row>
    <row r="76" spans="1:6" x14ac:dyDescent="0.3">
      <c r="A76" s="1">
        <v>8</v>
      </c>
      <c r="B76" t="s">
        <v>114</v>
      </c>
    </row>
    <row r="78" spans="1:6" x14ac:dyDescent="0.3">
      <c r="A78" s="1">
        <v>0</v>
      </c>
      <c r="B78" t="s">
        <v>115</v>
      </c>
      <c r="C78" t="s">
        <v>6545</v>
      </c>
    </row>
    <row r="79" spans="1:6" x14ac:dyDescent="0.3">
      <c r="A79" s="1">
        <v>1</v>
      </c>
      <c r="B79" t="s">
        <v>117</v>
      </c>
      <c r="C79" t="s">
        <v>6545</v>
      </c>
    </row>
    <row r="81" spans="1:3" x14ac:dyDescent="0.3">
      <c r="A81" s="1">
        <v>0</v>
      </c>
      <c r="B81" t="s">
        <v>119</v>
      </c>
      <c r="C81" t="s">
        <v>6546</v>
      </c>
    </row>
    <row r="82" spans="1:3" x14ac:dyDescent="0.3">
      <c r="A82" s="1">
        <v>1</v>
      </c>
      <c r="B82" t="s">
        <v>121</v>
      </c>
      <c r="C82" t="s">
        <v>5953</v>
      </c>
    </row>
    <row r="84" spans="1:3" x14ac:dyDescent="0.3">
      <c r="A84" s="1">
        <v>0</v>
      </c>
      <c r="B84" t="s">
        <v>123</v>
      </c>
      <c r="C84" t="s">
        <v>6547</v>
      </c>
    </row>
    <row r="85" spans="1:3" x14ac:dyDescent="0.3">
      <c r="A85" s="1">
        <v>1</v>
      </c>
      <c r="B85" t="s">
        <v>124</v>
      </c>
      <c r="C85" t="s">
        <v>6548</v>
      </c>
    </row>
    <row r="87" spans="1:3" x14ac:dyDescent="0.3">
      <c r="A87" s="1">
        <v>0</v>
      </c>
      <c r="B87" t="s">
        <v>126</v>
      </c>
      <c r="C87" t="s">
        <v>5815</v>
      </c>
    </row>
    <row r="88" spans="1:3" x14ac:dyDescent="0.3">
      <c r="A88" s="1">
        <v>1</v>
      </c>
      <c r="B88" t="s">
        <v>128</v>
      </c>
      <c r="C88" t="s">
        <v>4084</v>
      </c>
    </row>
    <row r="89" spans="1:3" x14ac:dyDescent="0.3">
      <c r="A89" s="1">
        <v>2</v>
      </c>
      <c r="B89" t="s">
        <v>130</v>
      </c>
      <c r="C89" t="s">
        <v>253</v>
      </c>
    </row>
    <row r="90" spans="1:3" x14ac:dyDescent="0.3">
      <c r="A90" s="1">
        <v>3</v>
      </c>
      <c r="B90" t="s">
        <v>132</v>
      </c>
      <c r="C90" t="s">
        <v>3246</v>
      </c>
    </row>
    <row r="91" spans="1:3" x14ac:dyDescent="0.3">
      <c r="A91" s="1">
        <v>4</v>
      </c>
      <c r="B91" t="s">
        <v>134</v>
      </c>
      <c r="C91" t="s">
        <v>6549</v>
      </c>
    </row>
    <row r="92" spans="1:3" x14ac:dyDescent="0.3">
      <c r="A92" s="1">
        <v>5</v>
      </c>
      <c r="B92" t="s">
        <v>136</v>
      </c>
      <c r="C92" t="s">
        <v>6550</v>
      </c>
    </row>
    <row r="93" spans="1:3" x14ac:dyDescent="0.3">
      <c r="A93" s="1">
        <v>6</v>
      </c>
      <c r="B93" t="s">
        <v>138</v>
      </c>
      <c r="C93" t="s">
        <v>6534</v>
      </c>
    </row>
    <row r="94" spans="1:3" x14ac:dyDescent="0.3">
      <c r="A94" s="1">
        <v>7</v>
      </c>
      <c r="B94" t="s">
        <v>139</v>
      </c>
      <c r="C94" t="s">
        <v>6551</v>
      </c>
    </row>
    <row r="96" spans="1:3" x14ac:dyDescent="0.3">
      <c r="A96" s="1">
        <v>0</v>
      </c>
      <c r="B96" t="s">
        <v>140</v>
      </c>
      <c r="C96" t="s">
        <v>6552</v>
      </c>
    </row>
    <row r="97" spans="1:3" x14ac:dyDescent="0.3">
      <c r="A97" s="1">
        <v>1</v>
      </c>
      <c r="B97" t="s">
        <v>142</v>
      </c>
      <c r="C97" t="s">
        <v>246</v>
      </c>
    </row>
    <row r="98" spans="1:3" x14ac:dyDescent="0.3">
      <c r="A98" s="1">
        <v>2</v>
      </c>
      <c r="B98" t="s">
        <v>144</v>
      </c>
    </row>
    <row r="99" spans="1:3" x14ac:dyDescent="0.3">
      <c r="A99" s="1">
        <v>3</v>
      </c>
      <c r="B99" t="s">
        <v>146</v>
      </c>
    </row>
    <row r="100" spans="1:3" x14ac:dyDescent="0.3">
      <c r="A100" s="1">
        <v>4</v>
      </c>
      <c r="B100" t="s">
        <v>148</v>
      </c>
      <c r="C100" t="s">
        <v>4389</v>
      </c>
    </row>
    <row r="101" spans="1:3" x14ac:dyDescent="0.3">
      <c r="A101" s="1">
        <v>5</v>
      </c>
      <c r="B101" t="s">
        <v>149</v>
      </c>
      <c r="C101" t="s">
        <v>3226</v>
      </c>
    </row>
    <row r="103" spans="1:3" x14ac:dyDescent="0.3">
      <c r="A103" s="1">
        <v>0</v>
      </c>
      <c r="B103" t="s">
        <v>151</v>
      </c>
      <c r="C103" t="s">
        <v>6553</v>
      </c>
    </row>
    <row r="104" spans="1:3" x14ac:dyDescent="0.3">
      <c r="A104" s="1">
        <v>1</v>
      </c>
      <c r="B104" t="s">
        <v>152</v>
      </c>
      <c r="C104" t="s">
        <v>6554</v>
      </c>
    </row>
    <row r="106" spans="1:3" x14ac:dyDescent="0.3">
      <c r="A106" s="1">
        <v>0</v>
      </c>
      <c r="B106" t="s">
        <v>23</v>
      </c>
      <c r="C106" t="s">
        <v>6532</v>
      </c>
    </row>
    <row r="107" spans="1:3" x14ac:dyDescent="0.3">
      <c r="A107" s="1">
        <v>1</v>
      </c>
      <c r="B107" t="s">
        <v>153</v>
      </c>
      <c r="C107" t="s">
        <v>1065</v>
      </c>
    </row>
    <row r="108" spans="1:3" x14ac:dyDescent="0.3">
      <c r="A108" s="1">
        <v>2</v>
      </c>
      <c r="B108" t="s">
        <v>155</v>
      </c>
      <c r="C108" t="s">
        <v>156</v>
      </c>
    </row>
    <row r="109" spans="1:3" x14ac:dyDescent="0.3">
      <c r="A109" s="1">
        <v>3</v>
      </c>
      <c r="B109" t="s">
        <v>157</v>
      </c>
      <c r="C109" t="s">
        <v>6555</v>
      </c>
    </row>
    <row r="110" spans="1:3" x14ac:dyDescent="0.3">
      <c r="A110" s="1">
        <v>4</v>
      </c>
      <c r="B110" t="s">
        <v>159</v>
      </c>
      <c r="C110" t="s">
        <v>6556</v>
      </c>
    </row>
    <row r="111" spans="1:3" x14ac:dyDescent="0.3">
      <c r="A111" s="1">
        <v>5</v>
      </c>
      <c r="B111" t="s">
        <v>161</v>
      </c>
      <c r="C111" t="s">
        <v>6557</v>
      </c>
    </row>
    <row r="112" spans="1:3" x14ac:dyDescent="0.3">
      <c r="A112" s="1">
        <v>6</v>
      </c>
      <c r="B112" t="s">
        <v>163</v>
      </c>
      <c r="C112" t="s">
        <v>6558</v>
      </c>
    </row>
    <row r="114" spans="1:3" x14ac:dyDescent="0.3">
      <c r="A114" s="1">
        <v>0</v>
      </c>
      <c r="B114" t="s">
        <v>165</v>
      </c>
      <c r="C114" t="s">
        <v>6559</v>
      </c>
    </row>
    <row r="115" spans="1:3" x14ac:dyDescent="0.3">
      <c r="A115" s="1">
        <v>1</v>
      </c>
      <c r="B115" t="s">
        <v>167</v>
      </c>
      <c r="C115" t="s">
        <v>2719</v>
      </c>
    </row>
    <row r="116" spans="1:3" x14ac:dyDescent="0.3">
      <c r="A116" s="1">
        <v>2</v>
      </c>
      <c r="B116" t="s">
        <v>169</v>
      </c>
      <c r="C116" t="s">
        <v>6560</v>
      </c>
    </row>
    <row r="117" spans="1:3" x14ac:dyDescent="0.3">
      <c r="A117" s="1">
        <v>3</v>
      </c>
      <c r="B117" t="s">
        <v>171</v>
      </c>
      <c r="C117" t="s">
        <v>6561</v>
      </c>
    </row>
    <row r="118" spans="1:3" x14ac:dyDescent="0.3">
      <c r="A118" s="1">
        <v>4</v>
      </c>
      <c r="B118" t="s">
        <v>173</v>
      </c>
    </row>
    <row r="119" spans="1:3" x14ac:dyDescent="0.3">
      <c r="A119" s="1">
        <v>5</v>
      </c>
      <c r="B119" t="s">
        <v>174</v>
      </c>
    </row>
    <row r="120" spans="1:3" x14ac:dyDescent="0.3">
      <c r="A120" s="1">
        <v>6</v>
      </c>
      <c r="B120" t="s">
        <v>175</v>
      </c>
    </row>
    <row r="121" spans="1:3" x14ac:dyDescent="0.3">
      <c r="A121" s="1">
        <v>7</v>
      </c>
      <c r="B121" t="s">
        <v>176</v>
      </c>
    </row>
    <row r="122" spans="1:3" x14ac:dyDescent="0.3">
      <c r="A122" s="1">
        <v>8</v>
      </c>
      <c r="B122" t="s">
        <v>177</v>
      </c>
    </row>
    <row r="123" spans="1:3" x14ac:dyDescent="0.3">
      <c r="A123" s="1">
        <v>9</v>
      </c>
      <c r="B123" t="s">
        <v>178</v>
      </c>
    </row>
    <row r="125" spans="1:3" x14ac:dyDescent="0.3">
      <c r="A125" s="1">
        <v>0</v>
      </c>
      <c r="B125" t="s">
        <v>179</v>
      </c>
      <c r="C125" t="s">
        <v>65</v>
      </c>
    </row>
    <row r="126" spans="1:3" x14ac:dyDescent="0.3">
      <c r="A126" s="1">
        <v>1</v>
      </c>
      <c r="B126" t="s">
        <v>180</v>
      </c>
      <c r="C126" t="s">
        <v>3353</v>
      </c>
    </row>
    <row r="127" spans="1:3" x14ac:dyDescent="0.3">
      <c r="A127" s="1">
        <v>2</v>
      </c>
      <c r="B127" t="s">
        <v>181</v>
      </c>
      <c r="C127" t="s">
        <v>3398</v>
      </c>
    </row>
    <row r="128" spans="1:3" x14ac:dyDescent="0.3">
      <c r="A128" s="1">
        <v>3</v>
      </c>
      <c r="B128" t="s">
        <v>183</v>
      </c>
      <c r="C128" t="s">
        <v>6562</v>
      </c>
    </row>
    <row r="129" spans="1:6" x14ac:dyDescent="0.3">
      <c r="A129" s="1">
        <v>4</v>
      </c>
      <c r="B129" t="s">
        <v>185</v>
      </c>
    </row>
    <row r="130" spans="1:6" x14ac:dyDescent="0.3">
      <c r="A130" s="1">
        <v>5</v>
      </c>
      <c r="B130" t="s">
        <v>186</v>
      </c>
      <c r="C130" t="s">
        <v>6563</v>
      </c>
    </row>
    <row r="131" spans="1:6" x14ac:dyDescent="0.3">
      <c r="A131" s="1">
        <v>6</v>
      </c>
      <c r="B131" t="s">
        <v>187</v>
      </c>
    </row>
    <row r="132" spans="1:6" x14ac:dyDescent="0.3">
      <c r="A132" s="1">
        <v>7</v>
      </c>
      <c r="B132" t="s">
        <v>188</v>
      </c>
      <c r="C132" t="s">
        <v>6564</v>
      </c>
    </row>
    <row r="133" spans="1:6" x14ac:dyDescent="0.3">
      <c r="A133" s="1">
        <v>8</v>
      </c>
      <c r="B133" t="s">
        <v>189</v>
      </c>
    </row>
    <row r="134" spans="1:6" x14ac:dyDescent="0.3">
      <c r="A134" s="1">
        <v>9</v>
      </c>
      <c r="B134" t="s">
        <v>190</v>
      </c>
    </row>
    <row r="137" spans="1:6" x14ac:dyDescent="0.3">
      <c r="B137" s="1" t="s">
        <v>191</v>
      </c>
      <c r="C137" s="1" t="s">
        <v>192</v>
      </c>
      <c r="D137" s="1" t="s">
        <v>193</v>
      </c>
      <c r="E137" s="1" t="s">
        <v>194</v>
      </c>
      <c r="F137" s="1" t="s">
        <v>195</v>
      </c>
    </row>
    <row r="138" spans="1:6" x14ac:dyDescent="0.3">
      <c r="A138" s="1">
        <v>0</v>
      </c>
      <c r="B138" t="s">
        <v>6565</v>
      </c>
      <c r="C138" t="s">
        <v>6566</v>
      </c>
      <c r="F138">
        <v>63</v>
      </c>
    </row>
    <row r="139" spans="1:6" x14ac:dyDescent="0.3">
      <c r="A139" s="1">
        <v>1</v>
      </c>
      <c r="B139" t="s">
        <v>6567</v>
      </c>
      <c r="C139" t="s">
        <v>6568</v>
      </c>
      <c r="D139" t="s">
        <v>6569</v>
      </c>
      <c r="F139">
        <v>58</v>
      </c>
    </row>
    <row r="140" spans="1:6" x14ac:dyDescent="0.3">
      <c r="A140" s="1">
        <v>2</v>
      </c>
      <c r="B140" t="s">
        <v>6570</v>
      </c>
      <c r="C140" t="s">
        <v>6571</v>
      </c>
    </row>
    <row r="141" spans="1:6" x14ac:dyDescent="0.3">
      <c r="A141" s="1">
        <v>3</v>
      </c>
      <c r="B141" t="s">
        <v>6572</v>
      </c>
      <c r="C141" t="s">
        <v>6573</v>
      </c>
    </row>
    <row r="142" spans="1:6" x14ac:dyDescent="0.3">
      <c r="A142" s="1">
        <v>4</v>
      </c>
      <c r="B142" t="s">
        <v>6574</v>
      </c>
      <c r="C142" t="s">
        <v>6575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2"/>
  <sheetViews>
    <sheetView topLeftCell="B1" workbookViewId="0"/>
  </sheetViews>
  <sheetFormatPr defaultRowHeight="14.4" x14ac:dyDescent="0.3"/>
  <cols>
    <col min="1" max="1" width="0" hidden="1" customWidth="1"/>
    <col min="2" max="7" width="20.6640625" customWidth="1"/>
  </cols>
  <sheetData>
    <row r="1" spans="1:11" x14ac:dyDescent="0.3">
      <c r="B1" t="s">
        <v>0</v>
      </c>
      <c r="C1" t="s">
        <v>6576</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Huhtamäki Oyj</v>
      </c>
    </row>
    <row r="2" spans="1:11" x14ac:dyDescent="0.3">
      <c r="B2" t="s">
        <v>2</v>
      </c>
      <c r="C2" t="s">
        <v>6577</v>
      </c>
      <c r="K2" t="str">
        <f>LEFT(C1,FIND("(",C1) - 2)</f>
        <v>Huhtamäki Oyj</v>
      </c>
    </row>
    <row r="3" spans="1:11" x14ac:dyDescent="0.3">
      <c r="K3" t="str">
        <f>" is scheduled to report earnings "&amp;IFERROR("between "&amp;LEFT(C20,FIND("-",C20)-2)&amp;" and "&amp;RIGHT(C20,FIND("-",C20)-2),"on "&amp;C20)</f>
        <v xml:space="preserve"> is scheduled to report earnings on Jul 21, 2017</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$34.62, up .7% after opening up slightly over yesterday's close</v>
      </c>
    </row>
    <row r="5" spans="1:11" x14ac:dyDescent="0.3">
      <c r="K5" t="str">
        <f>"The one year target estimate for " &amp; D1 &amp; " is " &amp; TEXT(C23,"$####.#0")</f>
        <v>The one year target estimate for Huhtamäki Oyj is $39.44</v>
      </c>
    </row>
    <row r="6" spans="1:11" x14ac:dyDescent="0.3">
      <c r="K6" t="str">
        <f>" which would be " &amp; IF(OR(LEFT(ABS((C23-C2)/C2*100),1)="8",LEFT(ABS((C23-C2)/C2*100),2)="18"), "an ", "a ")  &amp;TEXT(ABS((C23-C2)/C2),"####.#0%")&amp;IF((C23-C2)&gt;0," increase over"," decrease from")&amp;" the current price"</f>
        <v xml:space="preserve"> which would be a 13.92% increase over the current price</v>
      </c>
    </row>
    <row r="7" spans="1:11" x14ac:dyDescent="0.3">
      <c r="A7" s="1">
        <v>0</v>
      </c>
      <c r="B7" t="s">
        <v>5</v>
      </c>
      <c r="C7" t="s">
        <v>6578</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decrease by 9.09% from last quarter based on the average of 6 analyst estimates (Yahoo Finance)</v>
      </c>
    </row>
    <row r="8" spans="1:11" x14ac:dyDescent="0.3">
      <c r="A8" s="1">
        <v>1</v>
      </c>
      <c r="B8" t="s">
        <v>7</v>
      </c>
      <c r="C8" t="s">
        <v>6579</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low end of its 52-week range</v>
      </c>
    </row>
    <row r="9" spans="1:11" x14ac:dyDescent="0.3">
      <c r="A9" s="1">
        <v>2</v>
      </c>
      <c r="B9" t="s">
        <v>9</v>
      </c>
      <c r="C9" t="s">
        <v>6580</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2 times, and a negative earnings surprise 2 times</v>
      </c>
    </row>
    <row r="10" spans="1:11" x14ac:dyDescent="0.3">
      <c r="A10" s="1">
        <v>3</v>
      </c>
      <c r="B10" t="s">
        <v>11</v>
      </c>
      <c r="C10" t="s">
        <v>6581</v>
      </c>
    </row>
    <row r="11" spans="1:11" x14ac:dyDescent="0.3">
      <c r="A11" s="1">
        <v>4</v>
      </c>
      <c r="B11" t="s">
        <v>13</v>
      </c>
      <c r="C11" t="s">
        <v>6582</v>
      </c>
    </row>
    <row r="12" spans="1:11" x14ac:dyDescent="0.3">
      <c r="A12" s="1">
        <v>5</v>
      </c>
      <c r="B12" t="s">
        <v>15</v>
      </c>
      <c r="C12" t="s">
        <v>6583</v>
      </c>
      <c r="D12" t="str">
        <f>LEFT(C12,FIND("-",C12)-2)</f>
        <v>32.26</v>
      </c>
      <c r="E12" t="str">
        <f>TRIM(RIGHT(C12,FIND("-",C12)-1))</f>
        <v>42.33</v>
      </c>
    </row>
    <row r="13" spans="1:11" x14ac:dyDescent="0.3">
      <c r="A13" s="1">
        <v>6</v>
      </c>
      <c r="B13" t="s">
        <v>17</v>
      </c>
      <c r="C13" t="s">
        <v>6584</v>
      </c>
    </row>
    <row r="14" spans="1:11" x14ac:dyDescent="0.3">
      <c r="A14" s="1">
        <v>7</v>
      </c>
      <c r="B14" t="s">
        <v>19</v>
      </c>
      <c r="C14" t="s">
        <v>6585</v>
      </c>
    </row>
    <row r="16" spans="1:11" x14ac:dyDescent="0.3">
      <c r="A16" s="1">
        <v>0</v>
      </c>
      <c r="B16" t="s">
        <v>21</v>
      </c>
      <c r="C16" t="s">
        <v>6586</v>
      </c>
    </row>
    <row r="17" spans="1:11" x14ac:dyDescent="0.3">
      <c r="A17" s="1">
        <v>1</v>
      </c>
      <c r="B17" t="s">
        <v>23</v>
      </c>
      <c r="K17" t="str">
        <f>K2 &amp; K3 &amp; ". " &amp; K4 &amp; ". " &amp; K5 &amp; K6 &amp; ". " &amp; K7 &amp; ". " &amp; K8 &amp; ". " &amp; K9 &amp; "."</f>
        <v>Huhtamäki Oyj is scheduled to report earnings on Jul 21, 2017. The stock is currently trading at $34.62, up .7% after opening up slightly over yesterday's close. The one year target estimate for Huhtamäki Oyj is $39.44 which would be a 13.92% increase over the current price. Earnings are expected to decrease by 9.09% from last quarter based on the average of 6 analyst estimates (Yahoo Finance). The stock is trading in the low end of its 52-week range. Over the last 4 quarters, we've seen a positive earnings surprise 2 times, and a negative earnings surprise 2 times.</v>
      </c>
    </row>
    <row r="18" spans="1:11" x14ac:dyDescent="0.3">
      <c r="A18" s="1">
        <v>2</v>
      </c>
      <c r="B18" t="s">
        <v>24</v>
      </c>
      <c r="C18" t="s">
        <v>6587</v>
      </c>
    </row>
    <row r="19" spans="1:11" x14ac:dyDescent="0.3">
      <c r="A19" s="1">
        <v>3</v>
      </c>
      <c r="B19" t="s">
        <v>26</v>
      </c>
      <c r="C19" t="s">
        <v>6588</v>
      </c>
    </row>
    <row r="20" spans="1:11" x14ac:dyDescent="0.3">
      <c r="A20" s="1">
        <v>4</v>
      </c>
      <c r="B20" t="s">
        <v>28</v>
      </c>
      <c r="C20" t="s">
        <v>29</v>
      </c>
    </row>
    <row r="21" spans="1:11" x14ac:dyDescent="0.3">
      <c r="A21" s="1">
        <v>5</v>
      </c>
      <c r="B21" t="s">
        <v>30</v>
      </c>
      <c r="C21" t="s">
        <v>31</v>
      </c>
    </row>
    <row r="22" spans="1:11" x14ac:dyDescent="0.3">
      <c r="A22" s="1">
        <v>6</v>
      </c>
      <c r="B22" t="s">
        <v>32</v>
      </c>
    </row>
    <row r="23" spans="1:11" x14ac:dyDescent="0.3">
      <c r="A23" s="1">
        <v>7</v>
      </c>
      <c r="B23" t="s">
        <v>33</v>
      </c>
      <c r="C23" t="s">
        <v>6589</v>
      </c>
    </row>
    <row r="26" spans="1:11" x14ac:dyDescent="0.3">
      <c r="B26" s="1" t="s">
        <v>35</v>
      </c>
      <c r="C26" s="1" t="s">
        <v>36</v>
      </c>
      <c r="D26" s="1" t="s">
        <v>37</v>
      </c>
      <c r="E26" s="1" t="s">
        <v>38</v>
      </c>
      <c r="F26" s="1" t="s">
        <v>39</v>
      </c>
    </row>
    <row r="27" spans="1:11" x14ac:dyDescent="0.3">
      <c r="A27" s="1">
        <v>0</v>
      </c>
      <c r="B27" t="s">
        <v>40</v>
      </c>
      <c r="C27">
        <v>6</v>
      </c>
      <c r="D27">
        <v>5</v>
      </c>
      <c r="E27">
        <v>7</v>
      </c>
      <c r="F27">
        <v>7</v>
      </c>
    </row>
    <row r="28" spans="1:11" x14ac:dyDescent="0.3">
      <c r="A28" s="1">
        <v>1</v>
      </c>
      <c r="B28" t="s">
        <v>41</v>
      </c>
      <c r="C28">
        <v>0.55000000000000004</v>
      </c>
      <c r="D28">
        <v>0.5</v>
      </c>
      <c r="E28">
        <v>1.97</v>
      </c>
      <c r="F28">
        <v>2.2000000000000002</v>
      </c>
    </row>
    <row r="29" spans="1:11" x14ac:dyDescent="0.3">
      <c r="A29" s="1">
        <v>2</v>
      </c>
      <c r="B29" t="s">
        <v>42</v>
      </c>
      <c r="C29">
        <v>0.52</v>
      </c>
      <c r="D29">
        <v>0.45</v>
      </c>
      <c r="E29">
        <v>1.84</v>
      </c>
      <c r="F29">
        <v>2.11</v>
      </c>
    </row>
    <row r="30" spans="1:11" x14ac:dyDescent="0.3">
      <c r="A30" s="1">
        <v>3</v>
      </c>
      <c r="B30" t="s">
        <v>43</v>
      </c>
      <c r="C30">
        <v>0.56999999999999995</v>
      </c>
      <c r="D30">
        <v>0.53</v>
      </c>
      <c r="E30">
        <v>2.0499999999999998</v>
      </c>
      <c r="F30">
        <v>2.3199999999999998</v>
      </c>
    </row>
    <row r="31" spans="1:11" x14ac:dyDescent="0.3">
      <c r="A31" s="1">
        <v>4</v>
      </c>
      <c r="B31" t="s">
        <v>44</v>
      </c>
      <c r="C31">
        <v>0.54</v>
      </c>
      <c r="D31">
        <v>0.46</v>
      </c>
      <c r="E31">
        <v>1.83</v>
      </c>
      <c r="F31">
        <v>1.97</v>
      </c>
    </row>
    <row r="33" spans="1:6" x14ac:dyDescent="0.3">
      <c r="B33" s="1" t="s">
        <v>45</v>
      </c>
      <c r="C33" s="1" t="s">
        <v>36</v>
      </c>
      <c r="D33" s="1" t="s">
        <v>37</v>
      </c>
      <c r="E33" s="1" t="s">
        <v>38</v>
      </c>
      <c r="F33" s="1" t="s">
        <v>39</v>
      </c>
    </row>
    <row r="34" spans="1:6" x14ac:dyDescent="0.3">
      <c r="A34" s="1">
        <v>0</v>
      </c>
      <c r="B34" t="s">
        <v>40</v>
      </c>
      <c r="C34" t="s">
        <v>3207</v>
      </c>
      <c r="D34" t="s">
        <v>3207</v>
      </c>
      <c r="E34" t="s">
        <v>3125</v>
      </c>
      <c r="F34" t="s">
        <v>3125</v>
      </c>
    </row>
    <row r="35" spans="1:6" x14ac:dyDescent="0.3">
      <c r="A35" s="1">
        <v>1</v>
      </c>
      <c r="B35" t="s">
        <v>41</v>
      </c>
      <c r="C35" t="s">
        <v>6590</v>
      </c>
      <c r="D35" t="s">
        <v>6591</v>
      </c>
      <c r="E35" t="s">
        <v>6592</v>
      </c>
      <c r="F35" t="s">
        <v>6593</v>
      </c>
    </row>
    <row r="36" spans="1:6" x14ac:dyDescent="0.3">
      <c r="A36" s="1">
        <v>2</v>
      </c>
      <c r="B36" t="s">
        <v>42</v>
      </c>
      <c r="C36" t="s">
        <v>6594</v>
      </c>
      <c r="D36" t="s">
        <v>6595</v>
      </c>
      <c r="E36" t="s">
        <v>6596</v>
      </c>
      <c r="F36" t="s">
        <v>6351</v>
      </c>
    </row>
    <row r="37" spans="1:6" x14ac:dyDescent="0.3">
      <c r="A37" s="1">
        <v>3</v>
      </c>
      <c r="B37" t="s">
        <v>43</v>
      </c>
      <c r="C37" t="s">
        <v>6597</v>
      </c>
      <c r="D37" t="s">
        <v>6598</v>
      </c>
      <c r="E37" t="s">
        <v>6599</v>
      </c>
      <c r="F37" t="s">
        <v>6298</v>
      </c>
    </row>
    <row r="38" spans="1:6" x14ac:dyDescent="0.3">
      <c r="A38" s="1">
        <v>4</v>
      </c>
      <c r="B38" t="s">
        <v>53</v>
      </c>
      <c r="C38" t="s">
        <v>6600</v>
      </c>
      <c r="D38" t="s">
        <v>6601</v>
      </c>
      <c r="E38" t="s">
        <v>1715</v>
      </c>
      <c r="F38" t="s">
        <v>6592</v>
      </c>
    </row>
    <row r="39" spans="1:6" x14ac:dyDescent="0.3">
      <c r="A39" s="1">
        <v>5</v>
      </c>
      <c r="B39" t="s">
        <v>55</v>
      </c>
      <c r="C39" t="s">
        <v>1210</v>
      </c>
      <c r="D39" t="s">
        <v>3320</v>
      </c>
      <c r="E39" t="s">
        <v>2563</v>
      </c>
      <c r="F39" t="s">
        <v>4584</v>
      </c>
    </row>
    <row r="41" spans="1:6" x14ac:dyDescent="0.3">
      <c r="B41" s="1" t="s">
        <v>58</v>
      </c>
      <c r="C41" s="1" t="s">
        <v>60</v>
      </c>
      <c r="D41" s="1" t="s">
        <v>61</v>
      </c>
      <c r="E41" s="1" t="s">
        <v>1101</v>
      </c>
      <c r="F41" s="1" t="s">
        <v>62</v>
      </c>
    </row>
    <row r="42" spans="1:6" x14ac:dyDescent="0.3">
      <c r="A42" s="1">
        <v>0</v>
      </c>
      <c r="B42" t="s">
        <v>63</v>
      </c>
      <c r="C42" t="s">
        <v>2540</v>
      </c>
      <c r="D42" t="s">
        <v>2539</v>
      </c>
      <c r="E42" t="s">
        <v>1051</v>
      </c>
      <c r="F42" t="s">
        <v>6067</v>
      </c>
    </row>
    <row r="43" spans="1:6" x14ac:dyDescent="0.3">
      <c r="A43" s="1">
        <v>1</v>
      </c>
      <c r="B43" t="s">
        <v>66</v>
      </c>
      <c r="C43" t="s">
        <v>2541</v>
      </c>
      <c r="D43" t="s">
        <v>1051</v>
      </c>
      <c r="E43" t="s">
        <v>297</v>
      </c>
      <c r="F43" t="s">
        <v>6602</v>
      </c>
    </row>
    <row r="44" spans="1:6" x14ac:dyDescent="0.3">
      <c r="A44" s="1">
        <v>2</v>
      </c>
      <c r="B44" t="s">
        <v>69</v>
      </c>
      <c r="C44" t="s">
        <v>70</v>
      </c>
      <c r="D44" t="s">
        <v>3397</v>
      </c>
      <c r="E44" t="s">
        <v>6068</v>
      </c>
      <c r="F44" t="s">
        <v>1192</v>
      </c>
    </row>
    <row r="45" spans="1:6" x14ac:dyDescent="0.3">
      <c r="A45" s="1">
        <v>3</v>
      </c>
      <c r="B45" t="s">
        <v>72</v>
      </c>
      <c r="C45" t="s">
        <v>2545</v>
      </c>
      <c r="D45" t="s">
        <v>6603</v>
      </c>
      <c r="E45" t="s">
        <v>2054</v>
      </c>
      <c r="F45" t="s">
        <v>4980</v>
      </c>
    </row>
    <row r="47" spans="1:6" x14ac:dyDescent="0.3">
      <c r="B47" s="1" t="s">
        <v>75</v>
      </c>
      <c r="C47" s="1" t="s">
        <v>36</v>
      </c>
      <c r="D47" s="1" t="s">
        <v>37</v>
      </c>
      <c r="E47" s="1" t="s">
        <v>38</v>
      </c>
      <c r="F47" s="1" t="s">
        <v>39</v>
      </c>
    </row>
    <row r="48" spans="1:6" x14ac:dyDescent="0.3">
      <c r="A48" s="1">
        <v>0</v>
      </c>
      <c r="B48" t="s">
        <v>76</v>
      </c>
      <c r="C48">
        <v>0.55000000000000004</v>
      </c>
      <c r="D48">
        <v>0.5</v>
      </c>
      <c r="E48">
        <v>1.97</v>
      </c>
      <c r="F48">
        <v>2.2000000000000002</v>
      </c>
    </row>
    <row r="49" spans="1:6" x14ac:dyDescent="0.3">
      <c r="A49" s="1">
        <v>1</v>
      </c>
      <c r="B49" t="s">
        <v>77</v>
      </c>
      <c r="C49">
        <v>0.55000000000000004</v>
      </c>
      <c r="D49">
        <v>0.51</v>
      </c>
      <c r="E49">
        <v>1.97</v>
      </c>
      <c r="F49">
        <v>2.2000000000000002</v>
      </c>
    </row>
    <row r="50" spans="1:6" x14ac:dyDescent="0.3">
      <c r="A50" s="1">
        <v>2</v>
      </c>
      <c r="B50" t="s">
        <v>78</v>
      </c>
      <c r="C50">
        <v>0.56999999999999995</v>
      </c>
      <c r="D50">
        <v>0.51</v>
      </c>
      <c r="E50">
        <v>1.99</v>
      </c>
      <c r="F50">
        <v>2.21</v>
      </c>
    </row>
    <row r="51" spans="1:6" x14ac:dyDescent="0.3">
      <c r="A51" s="1">
        <v>3</v>
      </c>
      <c r="B51" t="s">
        <v>79</v>
      </c>
      <c r="C51">
        <v>0.56999999999999995</v>
      </c>
      <c r="D51">
        <v>0.51</v>
      </c>
      <c r="E51">
        <v>1.99</v>
      </c>
      <c r="F51">
        <v>2.21</v>
      </c>
    </row>
    <row r="52" spans="1:6" x14ac:dyDescent="0.3">
      <c r="A52" s="1">
        <v>4</v>
      </c>
      <c r="B52" t="s">
        <v>80</v>
      </c>
      <c r="C52">
        <v>0.56999999999999995</v>
      </c>
      <c r="D52">
        <v>0.51</v>
      </c>
      <c r="E52">
        <v>1.97</v>
      </c>
      <c r="F52">
        <v>2.2000000000000002</v>
      </c>
    </row>
    <row r="54" spans="1:6" x14ac:dyDescent="0.3">
      <c r="B54" s="1" t="s">
        <v>81</v>
      </c>
      <c r="C54" s="1" t="s">
        <v>36</v>
      </c>
      <c r="D54" s="1" t="s">
        <v>37</v>
      </c>
      <c r="E54" s="1" t="s">
        <v>38</v>
      </c>
      <c r="F54" s="1" t="s">
        <v>39</v>
      </c>
    </row>
    <row r="55" spans="1:6" x14ac:dyDescent="0.3">
      <c r="A55" s="1">
        <v>0</v>
      </c>
      <c r="B55" t="s">
        <v>82</v>
      </c>
    </row>
    <row r="56" spans="1:6" x14ac:dyDescent="0.3">
      <c r="A56" s="1">
        <v>1</v>
      </c>
      <c r="B56" t="s">
        <v>83</v>
      </c>
    </row>
    <row r="57" spans="1:6" x14ac:dyDescent="0.3">
      <c r="A57" s="1">
        <v>2</v>
      </c>
      <c r="B57" t="s">
        <v>84</v>
      </c>
      <c r="C57">
        <v>1</v>
      </c>
      <c r="D57">
        <v>1</v>
      </c>
      <c r="E57">
        <v>1</v>
      </c>
      <c r="F57">
        <v>1</v>
      </c>
    </row>
    <row r="58" spans="1:6" x14ac:dyDescent="0.3">
      <c r="A58" s="1">
        <v>3</v>
      </c>
      <c r="B58" t="s">
        <v>85</v>
      </c>
    </row>
    <row r="60" spans="1:6" x14ac:dyDescent="0.3">
      <c r="B60" s="1" t="s">
        <v>86</v>
      </c>
      <c r="C60" s="1" t="s">
        <v>6604</v>
      </c>
      <c r="D60" s="1" t="s">
        <v>88</v>
      </c>
      <c r="E60" s="1" t="s">
        <v>89</v>
      </c>
      <c r="F60" s="1" t="s">
        <v>90</v>
      </c>
    </row>
    <row r="61" spans="1:6" x14ac:dyDescent="0.3">
      <c r="A61" s="1">
        <v>0</v>
      </c>
      <c r="B61" t="s">
        <v>91</v>
      </c>
      <c r="C61" t="s">
        <v>2545</v>
      </c>
      <c r="F61">
        <v>0.19</v>
      </c>
    </row>
    <row r="62" spans="1:6" x14ac:dyDescent="0.3">
      <c r="A62" s="1">
        <v>1</v>
      </c>
      <c r="B62" t="s">
        <v>93</v>
      </c>
      <c r="C62" t="s">
        <v>2565</v>
      </c>
      <c r="F62">
        <v>0.21</v>
      </c>
    </row>
    <row r="63" spans="1:6" x14ac:dyDescent="0.3">
      <c r="A63" s="1">
        <v>2</v>
      </c>
      <c r="B63" t="s">
        <v>95</v>
      </c>
      <c r="C63" t="s">
        <v>4928</v>
      </c>
      <c r="F63">
        <v>0.08</v>
      </c>
    </row>
    <row r="64" spans="1:6" x14ac:dyDescent="0.3">
      <c r="A64" s="1">
        <v>3</v>
      </c>
      <c r="B64" t="s">
        <v>96</v>
      </c>
      <c r="C64" t="s">
        <v>1954</v>
      </c>
      <c r="F64">
        <v>0.12</v>
      </c>
    </row>
    <row r="65" spans="1:6" x14ac:dyDescent="0.3">
      <c r="A65" s="1">
        <v>4</v>
      </c>
      <c r="B65" t="s">
        <v>98</v>
      </c>
      <c r="C65" t="s">
        <v>3231</v>
      </c>
      <c r="F65">
        <v>0.09</v>
      </c>
    </row>
    <row r="66" spans="1:6" x14ac:dyDescent="0.3">
      <c r="A66" s="1">
        <v>5</v>
      </c>
      <c r="B66" t="s">
        <v>100</v>
      </c>
      <c r="C66" t="s">
        <v>6605</v>
      </c>
    </row>
    <row r="68" spans="1:6" x14ac:dyDescent="0.3">
      <c r="A68" s="1">
        <v>0</v>
      </c>
      <c r="B68" t="s">
        <v>102</v>
      </c>
      <c r="C68" t="s">
        <v>6586</v>
      </c>
    </row>
    <row r="69" spans="1:6" x14ac:dyDescent="0.3">
      <c r="A69" s="1">
        <v>1</v>
      </c>
      <c r="B69" t="s">
        <v>103</v>
      </c>
    </row>
    <row r="70" spans="1:6" x14ac:dyDescent="0.3">
      <c r="A70" s="1">
        <v>2</v>
      </c>
      <c r="B70" t="s">
        <v>104</v>
      </c>
      <c r="C70" t="s">
        <v>6587</v>
      </c>
    </row>
    <row r="71" spans="1:6" x14ac:dyDescent="0.3">
      <c r="A71" s="1">
        <v>3</v>
      </c>
      <c r="B71" t="s">
        <v>105</v>
      </c>
      <c r="C71" t="s">
        <v>6606</v>
      </c>
    </row>
    <row r="72" spans="1:6" x14ac:dyDescent="0.3">
      <c r="A72" s="1">
        <v>4</v>
      </c>
      <c r="B72" t="s">
        <v>107</v>
      </c>
      <c r="C72" t="s">
        <v>6607</v>
      </c>
    </row>
    <row r="73" spans="1:6" x14ac:dyDescent="0.3">
      <c r="A73" s="1">
        <v>5</v>
      </c>
      <c r="B73" t="s">
        <v>109</v>
      </c>
      <c r="C73" t="s">
        <v>3373</v>
      </c>
    </row>
    <row r="74" spans="1:6" x14ac:dyDescent="0.3">
      <c r="A74" s="1">
        <v>6</v>
      </c>
      <c r="B74" t="s">
        <v>111</v>
      </c>
      <c r="C74" t="s">
        <v>6608</v>
      </c>
    </row>
    <row r="75" spans="1:6" x14ac:dyDescent="0.3">
      <c r="A75" s="1">
        <v>7</v>
      </c>
      <c r="B75" t="s">
        <v>113</v>
      </c>
    </row>
    <row r="76" spans="1:6" x14ac:dyDescent="0.3">
      <c r="A76" s="1">
        <v>8</v>
      </c>
      <c r="B76" t="s">
        <v>114</v>
      </c>
    </row>
    <row r="78" spans="1:6" x14ac:dyDescent="0.3">
      <c r="A78" s="1">
        <v>0</v>
      </c>
      <c r="B78" t="s">
        <v>115</v>
      </c>
      <c r="C78" t="s">
        <v>116</v>
      </c>
    </row>
    <row r="79" spans="1:6" x14ac:dyDescent="0.3">
      <c r="A79" s="1">
        <v>1</v>
      </c>
      <c r="B79" t="s">
        <v>117</v>
      </c>
      <c r="C79" t="s">
        <v>118</v>
      </c>
    </row>
    <row r="81" spans="1:3" x14ac:dyDescent="0.3">
      <c r="A81" s="1">
        <v>0</v>
      </c>
      <c r="B81" t="s">
        <v>119</v>
      </c>
      <c r="C81" t="s">
        <v>6609</v>
      </c>
    </row>
    <row r="82" spans="1:3" x14ac:dyDescent="0.3">
      <c r="A82" s="1">
        <v>1</v>
      </c>
      <c r="B82" t="s">
        <v>121</v>
      </c>
      <c r="C82" t="s">
        <v>2019</v>
      </c>
    </row>
    <row r="84" spans="1:3" x14ac:dyDescent="0.3">
      <c r="A84" s="1">
        <v>0</v>
      </c>
      <c r="B84" t="s">
        <v>123</v>
      </c>
      <c r="C84" t="s">
        <v>6610</v>
      </c>
    </row>
    <row r="85" spans="1:3" x14ac:dyDescent="0.3">
      <c r="A85" s="1">
        <v>1</v>
      </c>
      <c r="B85" t="s">
        <v>124</v>
      </c>
      <c r="C85" t="s">
        <v>6611</v>
      </c>
    </row>
    <row r="87" spans="1:3" x14ac:dyDescent="0.3">
      <c r="A87" s="1">
        <v>0</v>
      </c>
      <c r="B87" t="s">
        <v>126</v>
      </c>
      <c r="C87" t="s">
        <v>1685</v>
      </c>
    </row>
    <row r="88" spans="1:3" x14ac:dyDescent="0.3">
      <c r="A88" s="1">
        <v>1</v>
      </c>
      <c r="B88" t="s">
        <v>128</v>
      </c>
      <c r="C88" t="s">
        <v>6612</v>
      </c>
    </row>
    <row r="89" spans="1:3" x14ac:dyDescent="0.3">
      <c r="A89" s="1">
        <v>2</v>
      </c>
      <c r="B89" t="s">
        <v>130</v>
      </c>
      <c r="C89" t="s">
        <v>257</v>
      </c>
    </row>
    <row r="90" spans="1:3" x14ac:dyDescent="0.3">
      <c r="A90" s="1">
        <v>3</v>
      </c>
      <c r="B90" t="s">
        <v>132</v>
      </c>
      <c r="C90" t="s">
        <v>3673</v>
      </c>
    </row>
    <row r="91" spans="1:3" x14ac:dyDescent="0.3">
      <c r="A91" s="1">
        <v>4</v>
      </c>
      <c r="B91" t="s">
        <v>134</v>
      </c>
      <c r="C91" t="s">
        <v>6613</v>
      </c>
    </row>
    <row r="92" spans="1:3" x14ac:dyDescent="0.3">
      <c r="A92" s="1">
        <v>5</v>
      </c>
      <c r="B92" t="s">
        <v>136</v>
      </c>
      <c r="C92" t="s">
        <v>6614</v>
      </c>
    </row>
    <row r="93" spans="1:3" x14ac:dyDescent="0.3">
      <c r="A93" s="1">
        <v>6</v>
      </c>
      <c r="B93" t="s">
        <v>138</v>
      </c>
      <c r="C93" t="s">
        <v>6588</v>
      </c>
    </row>
    <row r="94" spans="1:3" x14ac:dyDescent="0.3">
      <c r="A94" s="1">
        <v>7</v>
      </c>
      <c r="B94" t="s">
        <v>139</v>
      </c>
      <c r="C94" t="s">
        <v>2551</v>
      </c>
    </row>
    <row r="96" spans="1:3" x14ac:dyDescent="0.3">
      <c r="A96" s="1">
        <v>0</v>
      </c>
      <c r="B96" t="s">
        <v>140</v>
      </c>
      <c r="C96" t="s">
        <v>6615</v>
      </c>
    </row>
    <row r="97" spans="1:3" x14ac:dyDescent="0.3">
      <c r="A97" s="1">
        <v>1</v>
      </c>
      <c r="B97" t="s">
        <v>142</v>
      </c>
      <c r="C97" t="s">
        <v>2757</v>
      </c>
    </row>
    <row r="98" spans="1:3" x14ac:dyDescent="0.3">
      <c r="A98" s="1">
        <v>2</v>
      </c>
      <c r="B98" t="s">
        <v>144</v>
      </c>
      <c r="C98" t="s">
        <v>6616</v>
      </c>
    </row>
    <row r="99" spans="1:3" x14ac:dyDescent="0.3">
      <c r="A99" s="1">
        <v>3</v>
      </c>
      <c r="B99" t="s">
        <v>146</v>
      </c>
      <c r="C99" t="s">
        <v>6617</v>
      </c>
    </row>
    <row r="100" spans="1:3" x14ac:dyDescent="0.3">
      <c r="A100" s="1">
        <v>4</v>
      </c>
      <c r="B100" t="s">
        <v>148</v>
      </c>
      <c r="C100" t="s">
        <v>3423</v>
      </c>
    </row>
    <row r="101" spans="1:3" x14ac:dyDescent="0.3">
      <c r="A101" s="1">
        <v>5</v>
      </c>
      <c r="B101" t="s">
        <v>149</v>
      </c>
      <c r="C101" t="s">
        <v>6618</v>
      </c>
    </row>
    <row r="103" spans="1:3" x14ac:dyDescent="0.3">
      <c r="A103" s="1">
        <v>0</v>
      </c>
      <c r="B103" t="s">
        <v>151</v>
      </c>
      <c r="C103" t="s">
        <v>6619</v>
      </c>
    </row>
    <row r="104" spans="1:3" x14ac:dyDescent="0.3">
      <c r="A104" s="1">
        <v>1</v>
      </c>
      <c r="B104" t="s">
        <v>152</v>
      </c>
      <c r="C104" t="s">
        <v>6620</v>
      </c>
    </row>
    <row r="106" spans="1:3" x14ac:dyDescent="0.3">
      <c r="A106" s="1">
        <v>0</v>
      </c>
      <c r="B106" t="s">
        <v>23</v>
      </c>
    </row>
    <row r="107" spans="1:3" x14ac:dyDescent="0.3">
      <c r="A107" s="1">
        <v>1</v>
      </c>
      <c r="B107" t="s">
        <v>153</v>
      </c>
      <c r="C107" t="s">
        <v>6621</v>
      </c>
    </row>
    <row r="108" spans="1:3" x14ac:dyDescent="0.3">
      <c r="A108" s="1">
        <v>2</v>
      </c>
      <c r="B108" t="s">
        <v>155</v>
      </c>
      <c r="C108" t="s">
        <v>156</v>
      </c>
    </row>
    <row r="109" spans="1:3" x14ac:dyDescent="0.3">
      <c r="A109" s="1">
        <v>3</v>
      </c>
      <c r="B109" t="s">
        <v>157</v>
      </c>
      <c r="C109" t="s">
        <v>6622</v>
      </c>
    </row>
    <row r="110" spans="1:3" x14ac:dyDescent="0.3">
      <c r="A110" s="1">
        <v>4</v>
      </c>
      <c r="B110" t="s">
        <v>159</v>
      </c>
      <c r="C110" t="s">
        <v>6623</v>
      </c>
    </row>
    <row r="111" spans="1:3" x14ac:dyDescent="0.3">
      <c r="A111" s="1">
        <v>5</v>
      </c>
      <c r="B111" t="s">
        <v>161</v>
      </c>
      <c r="C111" t="s">
        <v>6624</v>
      </c>
    </row>
    <row r="112" spans="1:3" x14ac:dyDescent="0.3">
      <c r="A112" s="1">
        <v>6</v>
      </c>
      <c r="B112" t="s">
        <v>163</v>
      </c>
      <c r="C112" t="s">
        <v>6625</v>
      </c>
    </row>
    <row r="114" spans="1:3" x14ac:dyDescent="0.3">
      <c r="A114" s="1">
        <v>0</v>
      </c>
      <c r="B114" t="s">
        <v>165</v>
      </c>
      <c r="C114" t="s">
        <v>6626</v>
      </c>
    </row>
    <row r="115" spans="1:3" x14ac:dyDescent="0.3">
      <c r="A115" s="1">
        <v>1</v>
      </c>
      <c r="B115" t="s">
        <v>167</v>
      </c>
      <c r="C115" t="s">
        <v>6627</v>
      </c>
    </row>
    <row r="116" spans="1:3" x14ac:dyDescent="0.3">
      <c r="A116" s="1">
        <v>2</v>
      </c>
      <c r="B116" t="s">
        <v>169</v>
      </c>
      <c r="C116" t="s">
        <v>6628</v>
      </c>
    </row>
    <row r="117" spans="1:3" x14ac:dyDescent="0.3">
      <c r="A117" s="1">
        <v>3</v>
      </c>
      <c r="B117" t="s">
        <v>171</v>
      </c>
      <c r="C117" t="s">
        <v>6629</v>
      </c>
    </row>
    <row r="118" spans="1:3" x14ac:dyDescent="0.3">
      <c r="A118" s="1">
        <v>4</v>
      </c>
      <c r="B118" t="s">
        <v>173</v>
      </c>
    </row>
    <row r="119" spans="1:3" x14ac:dyDescent="0.3">
      <c r="A119" s="1">
        <v>5</v>
      </c>
      <c r="B119" t="s">
        <v>174</v>
      </c>
    </row>
    <row r="120" spans="1:3" x14ac:dyDescent="0.3">
      <c r="A120" s="1">
        <v>6</v>
      </c>
      <c r="B120" t="s">
        <v>175</v>
      </c>
    </row>
    <row r="121" spans="1:3" x14ac:dyDescent="0.3">
      <c r="A121" s="1">
        <v>7</v>
      </c>
      <c r="B121" t="s">
        <v>176</v>
      </c>
    </row>
    <row r="122" spans="1:3" x14ac:dyDescent="0.3">
      <c r="A122" s="1">
        <v>8</v>
      </c>
      <c r="B122" t="s">
        <v>177</v>
      </c>
    </row>
    <row r="123" spans="1:3" x14ac:dyDescent="0.3">
      <c r="A123" s="1">
        <v>9</v>
      </c>
      <c r="B123" t="s">
        <v>178</v>
      </c>
    </row>
    <row r="125" spans="1:3" x14ac:dyDescent="0.3">
      <c r="A125" s="1">
        <v>0</v>
      </c>
      <c r="B125" t="s">
        <v>179</v>
      </c>
    </row>
    <row r="126" spans="1:3" x14ac:dyDescent="0.3">
      <c r="A126" s="1">
        <v>1</v>
      </c>
      <c r="B126" t="s">
        <v>180</v>
      </c>
    </row>
    <row r="127" spans="1:3" x14ac:dyDescent="0.3">
      <c r="A127" s="1">
        <v>2</v>
      </c>
      <c r="B127" t="s">
        <v>181</v>
      </c>
      <c r="C127" t="s">
        <v>6630</v>
      </c>
    </row>
    <row r="128" spans="1:3" x14ac:dyDescent="0.3">
      <c r="A128" s="1">
        <v>3</v>
      </c>
      <c r="B128" t="s">
        <v>183</v>
      </c>
      <c r="C128" t="s">
        <v>6631</v>
      </c>
    </row>
    <row r="129" spans="1:6" x14ac:dyDescent="0.3">
      <c r="A129" s="1">
        <v>4</v>
      </c>
      <c r="B129" t="s">
        <v>185</v>
      </c>
    </row>
    <row r="130" spans="1:6" x14ac:dyDescent="0.3">
      <c r="A130" s="1">
        <v>5</v>
      </c>
      <c r="B130" t="s">
        <v>186</v>
      </c>
    </row>
    <row r="131" spans="1:6" x14ac:dyDescent="0.3">
      <c r="A131" s="1">
        <v>6</v>
      </c>
      <c r="B131" t="s">
        <v>187</v>
      </c>
    </row>
    <row r="132" spans="1:6" x14ac:dyDescent="0.3">
      <c r="A132" s="1">
        <v>7</v>
      </c>
      <c r="B132" t="s">
        <v>188</v>
      </c>
    </row>
    <row r="133" spans="1:6" x14ac:dyDescent="0.3">
      <c r="A133" s="1">
        <v>8</v>
      </c>
      <c r="B133" t="s">
        <v>189</v>
      </c>
      <c r="C133" t="s">
        <v>1143</v>
      </c>
    </row>
    <row r="134" spans="1:6" x14ac:dyDescent="0.3">
      <c r="A134" s="1">
        <v>9</v>
      </c>
      <c r="B134" t="s">
        <v>190</v>
      </c>
      <c r="C134" t="s">
        <v>6632</v>
      </c>
    </row>
    <row r="137" spans="1:6" x14ac:dyDescent="0.3">
      <c r="B137" s="1" t="s">
        <v>191</v>
      </c>
      <c r="C137" s="1" t="s">
        <v>192</v>
      </c>
      <c r="D137" s="1" t="s">
        <v>193</v>
      </c>
      <c r="E137" s="1" t="s">
        <v>194</v>
      </c>
      <c r="F137" s="1" t="s">
        <v>195</v>
      </c>
    </row>
    <row r="138" spans="1:6" x14ac:dyDescent="0.3">
      <c r="A138" s="1">
        <v>0</v>
      </c>
      <c r="B138" t="s">
        <v>6633</v>
      </c>
      <c r="C138" t="s">
        <v>6634</v>
      </c>
      <c r="D138" t="s">
        <v>2364</v>
      </c>
      <c r="F138">
        <v>56</v>
      </c>
    </row>
    <row r="139" spans="1:6" x14ac:dyDescent="0.3">
      <c r="A139" s="1">
        <v>1</v>
      </c>
      <c r="B139" t="s">
        <v>6635</v>
      </c>
      <c r="C139" t="s">
        <v>199</v>
      </c>
      <c r="F139">
        <v>44</v>
      </c>
    </row>
    <row r="140" spans="1:6" x14ac:dyDescent="0.3">
      <c r="A140" s="1">
        <v>2</v>
      </c>
      <c r="B140" t="s">
        <v>6636</v>
      </c>
      <c r="C140" t="s">
        <v>6573</v>
      </c>
    </row>
    <row r="141" spans="1:6" x14ac:dyDescent="0.3">
      <c r="A141" s="1">
        <v>3</v>
      </c>
      <c r="B141" t="s">
        <v>6637</v>
      </c>
      <c r="C141" t="s">
        <v>6638</v>
      </c>
      <c r="F141">
        <v>43</v>
      </c>
    </row>
    <row r="142" spans="1:6" x14ac:dyDescent="0.3">
      <c r="A142" s="1">
        <v>4</v>
      </c>
      <c r="B142" t="s">
        <v>6639</v>
      </c>
      <c r="C142" t="s">
        <v>6640</v>
      </c>
      <c r="F142">
        <v>48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8"/>
  <sheetViews>
    <sheetView topLeftCell="B1" workbookViewId="0"/>
  </sheetViews>
  <sheetFormatPr defaultRowHeight="14.4" x14ac:dyDescent="0.3"/>
  <cols>
    <col min="1" max="1" width="0" hidden="1" customWidth="1"/>
    <col min="2" max="7" width="20.6640625" customWidth="1"/>
  </cols>
  <sheetData>
    <row r="1" spans="1:11" x14ac:dyDescent="0.3">
      <c r="B1" t="s">
        <v>0</v>
      </c>
      <c r="C1" t="s">
        <v>6641</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IBERIABANK</v>
      </c>
    </row>
    <row r="2" spans="1:11" x14ac:dyDescent="0.3">
      <c r="B2" t="s">
        <v>2</v>
      </c>
      <c r="C2" t="s">
        <v>6642</v>
      </c>
      <c r="K2" t="str">
        <f>LEFT(C1,FIND("(",C1) - 2)</f>
        <v>IBERIABANK Corporation</v>
      </c>
    </row>
    <row r="3" spans="1:11" x14ac:dyDescent="0.3">
      <c r="K3" t="str">
        <f>" is scheduled to report earnings "&amp;IFERROR("between "&amp;LEFT(C20,FIND("-",C20)-2)&amp;" and "&amp;RIGHT(C20,FIND("-",C20)-2),"on "&amp;C20)</f>
        <v xml:space="preserve"> is scheduled to report earnings on Jul 20, 2017</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$80.80, down .31% after opening slightly below yesterday's close</v>
      </c>
    </row>
    <row r="5" spans="1:11" x14ac:dyDescent="0.3">
      <c r="K5" t="str">
        <f>"The one year target estimate for " &amp; D1 &amp; " is " &amp; TEXT(C23,"$####.#0")</f>
        <v>The one year target estimate for IBERIABANK is $91.88</v>
      </c>
    </row>
    <row r="6" spans="1:11" x14ac:dyDescent="0.3">
      <c r="K6" t="str">
        <f>" which would be " &amp; IF(OR(LEFT(ABS((C23-C2)/C2*100),1)="8",LEFT(ABS((C23-C2)/C2*100),2)="18"), "an ", "a ")  &amp;TEXT(ABS((C23-C2)/C2),"####.#0%")&amp;IF((C23-C2)&gt;0," increase over"," decrease from")&amp;" the current price"</f>
        <v xml:space="preserve"> which would be a 13.71% increase over the current price</v>
      </c>
    </row>
    <row r="7" spans="1:11" x14ac:dyDescent="0.3">
      <c r="A7" s="1">
        <v>0</v>
      </c>
      <c r="B7" t="s">
        <v>5</v>
      </c>
      <c r="C7" t="s">
        <v>6643</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increase by 3.57% over last quarter based on the average of 12 analyst estimates (Yahoo Finance)</v>
      </c>
    </row>
    <row r="8" spans="1:11" x14ac:dyDescent="0.3">
      <c r="A8" s="1">
        <v>1</v>
      </c>
      <c r="B8" t="s">
        <v>7</v>
      </c>
      <c r="C8" t="s">
        <v>6644</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near the middle of its 52 week range</v>
      </c>
    </row>
    <row r="9" spans="1:11" x14ac:dyDescent="0.3">
      <c r="A9" s="1">
        <v>2</v>
      </c>
      <c r="B9" t="s">
        <v>9</v>
      </c>
      <c r="C9" t="s">
        <v>6645</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3 times, and a negative earnings surprise 1 time</v>
      </c>
    </row>
    <row r="10" spans="1:11" x14ac:dyDescent="0.3">
      <c r="A10" s="1">
        <v>3</v>
      </c>
      <c r="B10" t="s">
        <v>11</v>
      </c>
      <c r="C10" t="s">
        <v>6646</v>
      </c>
    </row>
    <row r="11" spans="1:11" x14ac:dyDescent="0.3">
      <c r="A11" s="1">
        <v>4</v>
      </c>
      <c r="B11" t="s">
        <v>13</v>
      </c>
      <c r="C11" t="s">
        <v>6647</v>
      </c>
    </row>
    <row r="12" spans="1:11" x14ac:dyDescent="0.3">
      <c r="A12" s="1">
        <v>5</v>
      </c>
      <c r="B12" t="s">
        <v>15</v>
      </c>
      <c r="C12" t="s">
        <v>6648</v>
      </c>
      <c r="D12" t="str">
        <f>LEFT(C12,FIND("-",C12)-2)</f>
        <v>60.88</v>
      </c>
      <c r="E12" t="str">
        <f>TRIM(RIGHT(C12,FIND("-",C12)-1))</f>
        <v>91.10</v>
      </c>
    </row>
    <row r="13" spans="1:11" x14ac:dyDescent="0.3">
      <c r="A13" s="1">
        <v>6</v>
      </c>
      <c r="B13" t="s">
        <v>17</v>
      </c>
      <c r="C13" t="s">
        <v>6649</v>
      </c>
    </row>
    <row r="14" spans="1:11" x14ac:dyDescent="0.3">
      <c r="A14" s="1">
        <v>7</v>
      </c>
      <c r="B14" t="s">
        <v>19</v>
      </c>
      <c r="C14" t="s">
        <v>6650</v>
      </c>
    </row>
    <row r="16" spans="1:11" x14ac:dyDescent="0.3">
      <c r="A16" s="1">
        <v>0</v>
      </c>
      <c r="B16" t="s">
        <v>21</v>
      </c>
      <c r="C16" t="s">
        <v>6651</v>
      </c>
    </row>
    <row r="17" spans="1:11" x14ac:dyDescent="0.3">
      <c r="A17" s="1">
        <v>1</v>
      </c>
      <c r="B17" t="s">
        <v>23</v>
      </c>
      <c r="C17" t="s">
        <v>3309</v>
      </c>
      <c r="K17" t="str">
        <f>K2 &amp; K3 &amp; ". " &amp; K4 &amp; ". " &amp; K5 &amp; K6 &amp; ". " &amp; K7 &amp; ". " &amp; K8 &amp; ". " &amp; K9 &amp; "."</f>
        <v>IBERIABANK Corporation is scheduled to report earnings on Jul 20, 2017. The stock is currently trading at $80.80, down .31% after opening slightly below yesterday's close. The one year target estimate for IBERIABANK is $91.88 which would be a 13.71% increase over the current price. Earnings are expected to increase by 3.57% over last quarter based on the average of 12 analyst estimates (Yahoo Finance). The stock is trading near the middle of its 52 week range. Over the last 4 quarters, we've seen a positive earnings surprise 3 times, and a negative earnings surprise 1 time.</v>
      </c>
    </row>
    <row r="18" spans="1:11" x14ac:dyDescent="0.3">
      <c r="A18" s="1">
        <v>2</v>
      </c>
      <c r="B18" t="s">
        <v>24</v>
      </c>
      <c r="C18" t="s">
        <v>6652</v>
      </c>
    </row>
    <row r="19" spans="1:11" x14ac:dyDescent="0.3">
      <c r="A19" s="1">
        <v>3</v>
      </c>
      <c r="B19" t="s">
        <v>26</v>
      </c>
      <c r="C19" t="s">
        <v>6653</v>
      </c>
    </row>
    <row r="20" spans="1:11" x14ac:dyDescent="0.3">
      <c r="A20" s="1">
        <v>4</v>
      </c>
      <c r="B20" t="s">
        <v>28</v>
      </c>
      <c r="C20" t="s">
        <v>1167</v>
      </c>
    </row>
    <row r="21" spans="1:11" x14ac:dyDescent="0.3">
      <c r="A21" s="1">
        <v>5</v>
      </c>
      <c r="B21" t="s">
        <v>30</v>
      </c>
      <c r="C21" t="s">
        <v>6654</v>
      </c>
    </row>
    <row r="22" spans="1:11" x14ac:dyDescent="0.3">
      <c r="A22" s="1">
        <v>6</v>
      </c>
      <c r="B22" t="s">
        <v>32</v>
      </c>
      <c r="C22" t="s">
        <v>6655</v>
      </c>
    </row>
    <row r="23" spans="1:11" x14ac:dyDescent="0.3">
      <c r="A23" s="1">
        <v>7</v>
      </c>
      <c r="B23" t="s">
        <v>33</v>
      </c>
      <c r="C23" t="s">
        <v>6656</v>
      </c>
    </row>
    <row r="26" spans="1:11" x14ac:dyDescent="0.3">
      <c r="B26" s="1" t="s">
        <v>35</v>
      </c>
      <c r="C26" s="1" t="s">
        <v>36</v>
      </c>
      <c r="D26" s="1" t="s">
        <v>37</v>
      </c>
      <c r="E26" s="1" t="s">
        <v>38</v>
      </c>
      <c r="F26" s="1" t="s">
        <v>39</v>
      </c>
    </row>
    <row r="27" spans="1:11" x14ac:dyDescent="0.3">
      <c r="A27" s="1">
        <v>0</v>
      </c>
      <c r="B27" t="s">
        <v>40</v>
      </c>
      <c r="C27">
        <v>12</v>
      </c>
      <c r="D27">
        <v>11</v>
      </c>
      <c r="E27">
        <v>9</v>
      </c>
      <c r="F27">
        <v>10</v>
      </c>
    </row>
    <row r="28" spans="1:11" x14ac:dyDescent="0.3">
      <c r="A28" s="1">
        <v>1</v>
      </c>
      <c r="B28" t="s">
        <v>41</v>
      </c>
      <c r="C28">
        <v>1.1200000000000001</v>
      </c>
      <c r="D28">
        <v>1.1599999999999999</v>
      </c>
      <c r="E28">
        <v>4.62</v>
      </c>
      <c r="F28">
        <v>5.9</v>
      </c>
    </row>
    <row r="29" spans="1:11" x14ac:dyDescent="0.3">
      <c r="A29" s="1">
        <v>2</v>
      </c>
      <c r="B29" t="s">
        <v>42</v>
      </c>
      <c r="C29">
        <v>1.01</v>
      </c>
      <c r="D29">
        <v>1.0900000000000001</v>
      </c>
      <c r="E29">
        <v>4.25</v>
      </c>
      <c r="F29">
        <v>5.72</v>
      </c>
    </row>
    <row r="30" spans="1:11" x14ac:dyDescent="0.3">
      <c r="A30" s="1">
        <v>3</v>
      </c>
      <c r="B30" t="s">
        <v>43</v>
      </c>
      <c r="C30">
        <v>1.2</v>
      </c>
      <c r="D30">
        <v>1.24</v>
      </c>
      <c r="E30">
        <v>4.91</v>
      </c>
      <c r="F30">
        <v>6.6</v>
      </c>
    </row>
    <row r="31" spans="1:11" x14ac:dyDescent="0.3">
      <c r="A31" s="1">
        <v>4</v>
      </c>
      <c r="B31" t="s">
        <v>44</v>
      </c>
      <c r="C31">
        <v>1.18</v>
      </c>
      <c r="D31">
        <v>1.08</v>
      </c>
      <c r="E31">
        <v>4.43</v>
      </c>
      <c r="F31">
        <v>4.62</v>
      </c>
    </row>
    <row r="33" spans="1:6" x14ac:dyDescent="0.3">
      <c r="B33" s="1" t="s">
        <v>45</v>
      </c>
      <c r="C33" s="1" t="s">
        <v>36</v>
      </c>
      <c r="D33" s="1" t="s">
        <v>37</v>
      </c>
      <c r="E33" s="1" t="s">
        <v>38</v>
      </c>
      <c r="F33" s="1" t="s">
        <v>39</v>
      </c>
    </row>
    <row r="34" spans="1:6" x14ac:dyDescent="0.3">
      <c r="A34" s="1">
        <v>0</v>
      </c>
      <c r="B34" t="s">
        <v>40</v>
      </c>
      <c r="C34" t="s">
        <v>6657</v>
      </c>
      <c r="D34" t="s">
        <v>6657</v>
      </c>
      <c r="E34" t="s">
        <v>3125</v>
      </c>
      <c r="F34" t="s">
        <v>6657</v>
      </c>
    </row>
    <row r="35" spans="1:6" x14ac:dyDescent="0.3">
      <c r="A35" s="1">
        <v>1</v>
      </c>
      <c r="B35" t="s">
        <v>41</v>
      </c>
      <c r="C35" t="s">
        <v>6658</v>
      </c>
      <c r="D35" t="s">
        <v>6659</v>
      </c>
      <c r="E35" t="s">
        <v>2843</v>
      </c>
      <c r="F35" t="s">
        <v>6268</v>
      </c>
    </row>
    <row r="36" spans="1:6" x14ac:dyDescent="0.3">
      <c r="A36" s="1">
        <v>2</v>
      </c>
      <c r="B36" t="s">
        <v>42</v>
      </c>
      <c r="C36" t="s">
        <v>6660</v>
      </c>
      <c r="D36" t="s">
        <v>6661</v>
      </c>
      <c r="E36" t="s">
        <v>6662</v>
      </c>
      <c r="F36" t="s">
        <v>22</v>
      </c>
    </row>
    <row r="37" spans="1:6" x14ac:dyDescent="0.3">
      <c r="A37" s="1">
        <v>3</v>
      </c>
      <c r="B37" t="s">
        <v>43</v>
      </c>
      <c r="C37" t="s">
        <v>6663</v>
      </c>
      <c r="D37" t="s">
        <v>6664</v>
      </c>
      <c r="E37" t="s">
        <v>1208</v>
      </c>
      <c r="F37" t="s">
        <v>3424</v>
      </c>
    </row>
    <row r="38" spans="1:6" x14ac:dyDescent="0.3">
      <c r="A38" s="1">
        <v>4</v>
      </c>
      <c r="B38" t="s">
        <v>53</v>
      </c>
      <c r="C38" t="s">
        <v>6665</v>
      </c>
      <c r="D38" t="s">
        <v>6666</v>
      </c>
      <c r="E38" t="s">
        <v>6667</v>
      </c>
      <c r="F38" t="s">
        <v>2843</v>
      </c>
    </row>
    <row r="39" spans="1:6" x14ac:dyDescent="0.3">
      <c r="A39" s="1">
        <v>5</v>
      </c>
      <c r="B39" t="s">
        <v>55</v>
      </c>
      <c r="C39" t="s">
        <v>3231</v>
      </c>
      <c r="D39" t="s">
        <v>4382</v>
      </c>
      <c r="E39" t="s">
        <v>6542</v>
      </c>
      <c r="F39" t="s">
        <v>6668</v>
      </c>
    </row>
    <row r="41" spans="1:6" x14ac:dyDescent="0.3">
      <c r="B41" s="1" t="s">
        <v>58</v>
      </c>
      <c r="C41" s="1" t="s">
        <v>241</v>
      </c>
      <c r="D41" s="1" t="s">
        <v>242</v>
      </c>
      <c r="E41" s="1" t="s">
        <v>243</v>
      </c>
      <c r="F41" s="1" t="s">
        <v>244</v>
      </c>
    </row>
    <row r="42" spans="1:6" x14ac:dyDescent="0.3">
      <c r="A42" s="1">
        <v>0</v>
      </c>
      <c r="B42" t="s">
        <v>63</v>
      </c>
      <c r="C42" t="s">
        <v>503</v>
      </c>
      <c r="D42" t="s">
        <v>6669</v>
      </c>
      <c r="E42" t="s">
        <v>503</v>
      </c>
      <c r="F42" t="s">
        <v>2127</v>
      </c>
    </row>
    <row r="43" spans="1:6" x14ac:dyDescent="0.3">
      <c r="A43" s="1">
        <v>1</v>
      </c>
      <c r="B43" t="s">
        <v>66</v>
      </c>
      <c r="C43" t="s">
        <v>6670</v>
      </c>
      <c r="D43" t="s">
        <v>6671</v>
      </c>
      <c r="E43" t="s">
        <v>1478</v>
      </c>
      <c r="F43" t="s">
        <v>6672</v>
      </c>
    </row>
    <row r="44" spans="1:6" x14ac:dyDescent="0.3">
      <c r="A44" s="1">
        <v>2</v>
      </c>
      <c r="B44" t="s">
        <v>69</v>
      </c>
      <c r="C44" t="s">
        <v>67</v>
      </c>
      <c r="D44" t="s">
        <v>6673</v>
      </c>
      <c r="E44" t="s">
        <v>1192</v>
      </c>
      <c r="F44" t="s">
        <v>67</v>
      </c>
    </row>
    <row r="45" spans="1:6" x14ac:dyDescent="0.3">
      <c r="A45" s="1">
        <v>3</v>
      </c>
      <c r="B45" t="s">
        <v>72</v>
      </c>
      <c r="C45" t="s">
        <v>6674</v>
      </c>
      <c r="D45" t="s">
        <v>6675</v>
      </c>
      <c r="E45" t="s">
        <v>6676</v>
      </c>
      <c r="F45" t="s">
        <v>6677</v>
      </c>
    </row>
    <row r="47" spans="1:6" x14ac:dyDescent="0.3">
      <c r="B47" s="1" t="s">
        <v>75</v>
      </c>
      <c r="C47" s="1" t="s">
        <v>36</v>
      </c>
      <c r="D47" s="1" t="s">
        <v>37</v>
      </c>
      <c r="E47" s="1" t="s">
        <v>38</v>
      </c>
      <c r="F47" s="1" t="s">
        <v>39</v>
      </c>
    </row>
    <row r="48" spans="1:6" x14ac:dyDescent="0.3">
      <c r="A48" s="1">
        <v>0</v>
      </c>
      <c r="B48" t="s">
        <v>76</v>
      </c>
      <c r="C48">
        <v>1.1200000000000001</v>
      </c>
      <c r="D48">
        <v>1.1599999999999999</v>
      </c>
      <c r="E48">
        <v>4.62</v>
      </c>
      <c r="F48">
        <v>5.9</v>
      </c>
    </row>
    <row r="49" spans="1:6" x14ac:dyDescent="0.3">
      <c r="A49" s="1">
        <v>1</v>
      </c>
      <c r="B49" t="s">
        <v>77</v>
      </c>
      <c r="C49">
        <v>1.1200000000000001</v>
      </c>
      <c r="D49">
        <v>1.1499999999999999</v>
      </c>
      <c r="E49">
        <v>4.5999999999999996</v>
      </c>
      <c r="F49">
        <v>5.89</v>
      </c>
    </row>
    <row r="50" spans="1:6" x14ac:dyDescent="0.3">
      <c r="A50" s="1">
        <v>2</v>
      </c>
      <c r="B50" t="s">
        <v>78</v>
      </c>
      <c r="C50">
        <v>1.1100000000000001</v>
      </c>
      <c r="D50">
        <v>1.1499999999999999</v>
      </c>
      <c r="E50">
        <v>4.5999999999999996</v>
      </c>
      <c r="F50">
        <v>5.89</v>
      </c>
    </row>
    <row r="51" spans="1:6" x14ac:dyDescent="0.3">
      <c r="A51" s="1">
        <v>3</v>
      </c>
      <c r="B51" t="s">
        <v>79</v>
      </c>
      <c r="C51">
        <v>1.1100000000000001</v>
      </c>
      <c r="D51">
        <v>1.1399999999999999</v>
      </c>
      <c r="E51">
        <v>4.5599999999999996</v>
      </c>
      <c r="F51">
        <v>5.85</v>
      </c>
    </row>
    <row r="52" spans="1:6" x14ac:dyDescent="0.3">
      <c r="A52" s="1">
        <v>4</v>
      </c>
      <c r="B52" t="s">
        <v>80</v>
      </c>
      <c r="C52">
        <v>1.07</v>
      </c>
      <c r="D52">
        <v>1.1299999999999999</v>
      </c>
      <c r="E52">
        <v>4.45</v>
      </c>
      <c r="F52">
        <v>5.77</v>
      </c>
    </row>
    <row r="54" spans="1:6" x14ac:dyDescent="0.3">
      <c r="B54" s="1" t="s">
        <v>81</v>
      </c>
      <c r="C54" s="1" t="s">
        <v>36</v>
      </c>
      <c r="D54" s="1" t="s">
        <v>37</v>
      </c>
      <c r="E54" s="1" t="s">
        <v>38</v>
      </c>
      <c r="F54" s="1" t="s">
        <v>39</v>
      </c>
    </row>
    <row r="55" spans="1:6" x14ac:dyDescent="0.3">
      <c r="A55" s="1">
        <v>0</v>
      </c>
      <c r="B55" t="s">
        <v>82</v>
      </c>
      <c r="C55">
        <v>1</v>
      </c>
      <c r="D55">
        <v>3</v>
      </c>
      <c r="E55">
        <v>3</v>
      </c>
      <c r="F55">
        <v>2</v>
      </c>
    </row>
    <row r="56" spans="1:6" x14ac:dyDescent="0.3">
      <c r="A56" s="1">
        <v>1</v>
      </c>
      <c r="B56" t="s">
        <v>83</v>
      </c>
      <c r="C56">
        <v>2</v>
      </c>
      <c r="D56">
        <v>4</v>
      </c>
      <c r="E56">
        <v>4</v>
      </c>
      <c r="F56">
        <v>2</v>
      </c>
    </row>
    <row r="57" spans="1:6" x14ac:dyDescent="0.3">
      <c r="A57" s="1">
        <v>2</v>
      </c>
      <c r="B57" t="s">
        <v>84</v>
      </c>
      <c r="C57">
        <v>1</v>
      </c>
      <c r="D57">
        <v>1</v>
      </c>
    </row>
    <row r="58" spans="1:6" x14ac:dyDescent="0.3">
      <c r="A58" s="1">
        <v>3</v>
      </c>
      <c r="B58" t="s">
        <v>85</v>
      </c>
    </row>
    <row r="60" spans="1:6" x14ac:dyDescent="0.3">
      <c r="B60" s="1" t="s">
        <v>86</v>
      </c>
      <c r="C60" s="1" t="s">
        <v>6678</v>
      </c>
      <c r="D60" s="1" t="s">
        <v>88</v>
      </c>
      <c r="E60" s="1" t="s">
        <v>89</v>
      </c>
      <c r="F60" s="1" t="s">
        <v>90</v>
      </c>
    </row>
    <row r="61" spans="1:6" x14ac:dyDescent="0.3">
      <c r="A61" s="1">
        <v>0</v>
      </c>
      <c r="B61" t="s">
        <v>91</v>
      </c>
      <c r="C61" t="s">
        <v>6679</v>
      </c>
      <c r="F61">
        <v>0.19</v>
      </c>
    </row>
    <row r="62" spans="1:6" x14ac:dyDescent="0.3">
      <c r="A62" s="1">
        <v>1</v>
      </c>
      <c r="B62" t="s">
        <v>93</v>
      </c>
      <c r="C62" t="s">
        <v>240</v>
      </c>
      <c r="F62">
        <v>0.21</v>
      </c>
    </row>
    <row r="63" spans="1:6" x14ac:dyDescent="0.3">
      <c r="A63" s="1">
        <v>2</v>
      </c>
      <c r="B63" t="s">
        <v>95</v>
      </c>
      <c r="C63" t="s">
        <v>5396</v>
      </c>
      <c r="F63">
        <v>0.08</v>
      </c>
    </row>
    <row r="64" spans="1:6" x14ac:dyDescent="0.3">
      <c r="A64" s="1">
        <v>3</v>
      </c>
      <c r="B64" t="s">
        <v>96</v>
      </c>
      <c r="C64" t="s">
        <v>6680</v>
      </c>
      <c r="F64">
        <v>0.12</v>
      </c>
    </row>
    <row r="65" spans="1:6" x14ac:dyDescent="0.3">
      <c r="A65" s="1">
        <v>4</v>
      </c>
      <c r="B65" t="s">
        <v>98</v>
      </c>
      <c r="C65" t="s">
        <v>6681</v>
      </c>
      <c r="F65">
        <v>0.09</v>
      </c>
    </row>
    <row r="66" spans="1:6" x14ac:dyDescent="0.3">
      <c r="A66" s="1">
        <v>5</v>
      </c>
      <c r="B66" t="s">
        <v>100</v>
      </c>
      <c r="C66" t="s">
        <v>6682</v>
      </c>
    </row>
    <row r="68" spans="1:6" x14ac:dyDescent="0.3">
      <c r="A68" s="1">
        <v>0</v>
      </c>
      <c r="B68" t="s">
        <v>102</v>
      </c>
      <c r="C68" t="s">
        <v>6651</v>
      </c>
    </row>
    <row r="69" spans="1:6" x14ac:dyDescent="0.3">
      <c r="A69" s="1">
        <v>1</v>
      </c>
      <c r="B69" t="s">
        <v>103</v>
      </c>
    </row>
    <row r="70" spans="1:6" x14ac:dyDescent="0.3">
      <c r="A70" s="1">
        <v>2</v>
      </c>
      <c r="B70" t="s">
        <v>104</v>
      </c>
      <c r="C70" t="s">
        <v>6652</v>
      </c>
    </row>
    <row r="71" spans="1:6" x14ac:dyDescent="0.3">
      <c r="A71" s="1">
        <v>3</v>
      </c>
      <c r="B71" t="s">
        <v>105</v>
      </c>
      <c r="C71" t="s">
        <v>6683</v>
      </c>
    </row>
    <row r="72" spans="1:6" x14ac:dyDescent="0.3">
      <c r="A72" s="1">
        <v>4</v>
      </c>
      <c r="B72" t="s">
        <v>107</v>
      </c>
      <c r="C72" t="s">
        <v>6684</v>
      </c>
    </row>
    <row r="73" spans="1:6" x14ac:dyDescent="0.3">
      <c r="A73" s="1">
        <v>5</v>
      </c>
      <c r="B73" t="s">
        <v>109</v>
      </c>
      <c r="C73" t="s">
        <v>6685</v>
      </c>
    </row>
    <row r="74" spans="1:6" x14ac:dyDescent="0.3">
      <c r="A74" s="1">
        <v>6</v>
      </c>
      <c r="B74" t="s">
        <v>111</v>
      </c>
      <c r="C74" t="s">
        <v>3423</v>
      </c>
    </row>
    <row r="75" spans="1:6" x14ac:dyDescent="0.3">
      <c r="A75" s="1">
        <v>7</v>
      </c>
      <c r="B75" t="s">
        <v>113</v>
      </c>
    </row>
    <row r="76" spans="1:6" x14ac:dyDescent="0.3">
      <c r="A76" s="1">
        <v>8</v>
      </c>
      <c r="B76" t="s">
        <v>114</v>
      </c>
    </row>
    <row r="78" spans="1:6" x14ac:dyDescent="0.3">
      <c r="A78" s="1">
        <v>0</v>
      </c>
      <c r="B78" t="s">
        <v>115</v>
      </c>
      <c r="C78" t="s">
        <v>116</v>
      </c>
    </row>
    <row r="79" spans="1:6" x14ac:dyDescent="0.3">
      <c r="A79" s="1">
        <v>1</v>
      </c>
      <c r="B79" t="s">
        <v>117</v>
      </c>
      <c r="C79" t="s">
        <v>118</v>
      </c>
    </row>
    <row r="81" spans="1:3" x14ac:dyDescent="0.3">
      <c r="A81" s="1">
        <v>0</v>
      </c>
      <c r="B81" t="s">
        <v>119</v>
      </c>
      <c r="C81" t="s">
        <v>6686</v>
      </c>
    </row>
    <row r="82" spans="1:3" x14ac:dyDescent="0.3">
      <c r="A82" s="1">
        <v>1</v>
      </c>
      <c r="B82" t="s">
        <v>121</v>
      </c>
      <c r="C82" t="s">
        <v>6687</v>
      </c>
    </row>
    <row r="84" spans="1:3" x14ac:dyDescent="0.3">
      <c r="A84" s="1">
        <v>0</v>
      </c>
      <c r="B84" t="s">
        <v>123</v>
      </c>
      <c r="C84" t="s">
        <v>1227</v>
      </c>
    </row>
    <row r="85" spans="1:3" x14ac:dyDescent="0.3">
      <c r="A85" s="1">
        <v>1</v>
      </c>
      <c r="B85" t="s">
        <v>124</v>
      </c>
      <c r="C85" t="s">
        <v>6688</v>
      </c>
    </row>
    <row r="87" spans="1:3" x14ac:dyDescent="0.3">
      <c r="A87" s="1">
        <v>0</v>
      </c>
      <c r="B87" t="s">
        <v>126</v>
      </c>
      <c r="C87" t="s">
        <v>6689</v>
      </c>
    </row>
    <row r="88" spans="1:3" x14ac:dyDescent="0.3">
      <c r="A88" s="1">
        <v>1</v>
      </c>
      <c r="B88" t="s">
        <v>128</v>
      </c>
      <c r="C88" t="s">
        <v>6690</v>
      </c>
    </row>
    <row r="89" spans="1:3" x14ac:dyDescent="0.3">
      <c r="A89" s="1">
        <v>2</v>
      </c>
      <c r="B89" t="s">
        <v>130</v>
      </c>
      <c r="C89" t="s">
        <v>4584</v>
      </c>
    </row>
    <row r="90" spans="1:3" x14ac:dyDescent="0.3">
      <c r="A90" s="1">
        <v>3</v>
      </c>
      <c r="B90" t="s">
        <v>132</v>
      </c>
    </row>
    <row r="91" spans="1:3" x14ac:dyDescent="0.3">
      <c r="A91" s="1">
        <v>4</v>
      </c>
      <c r="B91" t="s">
        <v>134</v>
      </c>
    </row>
    <row r="92" spans="1:3" x14ac:dyDescent="0.3">
      <c r="A92" s="1">
        <v>5</v>
      </c>
      <c r="B92" t="s">
        <v>136</v>
      </c>
      <c r="C92" t="s">
        <v>6691</v>
      </c>
    </row>
    <row r="93" spans="1:3" x14ac:dyDescent="0.3">
      <c r="A93" s="1">
        <v>6</v>
      </c>
      <c r="B93" t="s">
        <v>138</v>
      </c>
      <c r="C93" t="s">
        <v>6653</v>
      </c>
    </row>
    <row r="94" spans="1:3" x14ac:dyDescent="0.3">
      <c r="A94" s="1">
        <v>7</v>
      </c>
      <c r="B94" t="s">
        <v>139</v>
      </c>
      <c r="C94" t="s">
        <v>6692</v>
      </c>
    </row>
    <row r="96" spans="1:3" x14ac:dyDescent="0.3">
      <c r="A96" s="1">
        <v>0</v>
      </c>
      <c r="B96" t="s">
        <v>140</v>
      </c>
      <c r="C96" t="s">
        <v>4637</v>
      </c>
    </row>
    <row r="97" spans="1:3" x14ac:dyDescent="0.3">
      <c r="A97" s="1">
        <v>1</v>
      </c>
      <c r="B97" t="s">
        <v>142</v>
      </c>
      <c r="C97" t="s">
        <v>6693</v>
      </c>
    </row>
    <row r="98" spans="1:3" x14ac:dyDescent="0.3">
      <c r="A98" s="1">
        <v>2</v>
      </c>
      <c r="B98" t="s">
        <v>144</v>
      </c>
      <c r="C98" t="s">
        <v>48</v>
      </c>
    </row>
    <row r="99" spans="1:3" x14ac:dyDescent="0.3">
      <c r="A99" s="1">
        <v>3</v>
      </c>
      <c r="B99" t="s">
        <v>146</v>
      </c>
    </row>
    <row r="100" spans="1:3" x14ac:dyDescent="0.3">
      <c r="A100" s="1">
        <v>4</v>
      </c>
      <c r="B100" t="s">
        <v>148</v>
      </c>
    </row>
    <row r="101" spans="1:3" x14ac:dyDescent="0.3">
      <c r="A101" s="1">
        <v>5</v>
      </c>
      <c r="B101" t="s">
        <v>149</v>
      </c>
      <c r="C101" t="s">
        <v>6694</v>
      </c>
    </row>
    <row r="103" spans="1:3" x14ac:dyDescent="0.3">
      <c r="A103" s="1">
        <v>0</v>
      </c>
      <c r="B103" t="s">
        <v>151</v>
      </c>
      <c r="C103" t="s">
        <v>6695</v>
      </c>
    </row>
    <row r="104" spans="1:3" x14ac:dyDescent="0.3">
      <c r="A104" s="1">
        <v>1</v>
      </c>
      <c r="B104" t="s">
        <v>152</v>
      </c>
    </row>
    <row r="106" spans="1:3" x14ac:dyDescent="0.3">
      <c r="A106" s="1">
        <v>0</v>
      </c>
      <c r="B106" t="s">
        <v>23</v>
      </c>
      <c r="C106" t="s">
        <v>3309</v>
      </c>
    </row>
    <row r="107" spans="1:3" x14ac:dyDescent="0.3">
      <c r="A107" s="1">
        <v>1</v>
      </c>
      <c r="B107" t="s">
        <v>153</v>
      </c>
      <c r="C107" t="s">
        <v>6696</v>
      </c>
    </row>
    <row r="108" spans="1:3" x14ac:dyDescent="0.3">
      <c r="A108" s="1">
        <v>2</v>
      </c>
      <c r="B108" t="s">
        <v>155</v>
      </c>
      <c r="C108" t="s">
        <v>156</v>
      </c>
    </row>
    <row r="109" spans="1:3" x14ac:dyDescent="0.3">
      <c r="A109" s="1">
        <v>3</v>
      </c>
      <c r="B109" t="s">
        <v>157</v>
      </c>
      <c r="C109" t="s">
        <v>6697</v>
      </c>
    </row>
    <row r="110" spans="1:3" x14ac:dyDescent="0.3">
      <c r="A110" s="1">
        <v>4</v>
      </c>
      <c r="B110" t="s">
        <v>159</v>
      </c>
      <c r="C110" t="s">
        <v>6698</v>
      </c>
    </row>
    <row r="111" spans="1:3" x14ac:dyDescent="0.3">
      <c r="A111" s="1">
        <v>5</v>
      </c>
      <c r="B111" t="s">
        <v>161</v>
      </c>
      <c r="C111" t="s">
        <v>6699</v>
      </c>
    </row>
    <row r="112" spans="1:3" x14ac:dyDescent="0.3">
      <c r="A112" s="1">
        <v>6</v>
      </c>
      <c r="B112" t="s">
        <v>163</v>
      </c>
      <c r="C112" t="s">
        <v>6642</v>
      </c>
    </row>
    <row r="114" spans="1:3" x14ac:dyDescent="0.3">
      <c r="A114" s="1">
        <v>0</v>
      </c>
      <c r="B114" t="s">
        <v>165</v>
      </c>
      <c r="C114" t="s">
        <v>6700</v>
      </c>
    </row>
    <row r="115" spans="1:3" x14ac:dyDescent="0.3">
      <c r="A115" s="1">
        <v>1</v>
      </c>
      <c r="B115" t="s">
        <v>167</v>
      </c>
      <c r="C115" t="s">
        <v>6701</v>
      </c>
    </row>
    <row r="116" spans="1:3" x14ac:dyDescent="0.3">
      <c r="A116" s="1">
        <v>2</v>
      </c>
      <c r="B116" t="s">
        <v>169</v>
      </c>
      <c r="C116" t="s">
        <v>6702</v>
      </c>
    </row>
    <row r="117" spans="1:3" x14ac:dyDescent="0.3">
      <c r="A117" s="1">
        <v>3</v>
      </c>
      <c r="B117" t="s">
        <v>171</v>
      </c>
      <c r="C117" t="s">
        <v>6703</v>
      </c>
    </row>
    <row r="118" spans="1:3" x14ac:dyDescent="0.3">
      <c r="A118" s="1">
        <v>4</v>
      </c>
      <c r="B118" t="s">
        <v>173</v>
      </c>
      <c r="C118" t="s">
        <v>6704</v>
      </c>
    </row>
    <row r="119" spans="1:3" x14ac:dyDescent="0.3">
      <c r="A119" s="1">
        <v>5</v>
      </c>
      <c r="B119" t="s">
        <v>174</v>
      </c>
      <c r="C119" t="s">
        <v>6705</v>
      </c>
    </row>
    <row r="120" spans="1:3" x14ac:dyDescent="0.3">
      <c r="A120" s="1">
        <v>6</v>
      </c>
      <c r="B120" t="s">
        <v>175</v>
      </c>
      <c r="C120" t="s">
        <v>5526</v>
      </c>
    </row>
    <row r="121" spans="1:3" x14ac:dyDescent="0.3">
      <c r="A121" s="1">
        <v>7</v>
      </c>
      <c r="B121" t="s">
        <v>176</v>
      </c>
      <c r="C121" t="s">
        <v>6706</v>
      </c>
    </row>
    <row r="122" spans="1:3" x14ac:dyDescent="0.3">
      <c r="A122" s="1">
        <v>8</v>
      </c>
      <c r="B122" t="s">
        <v>177</v>
      </c>
      <c r="C122" t="s">
        <v>6707</v>
      </c>
    </row>
    <row r="123" spans="1:3" x14ac:dyDescent="0.3">
      <c r="A123" s="1">
        <v>9</v>
      </c>
      <c r="B123" t="s">
        <v>178</v>
      </c>
      <c r="C123" t="s">
        <v>949</v>
      </c>
    </row>
    <row r="125" spans="1:3" x14ac:dyDescent="0.3">
      <c r="A125" s="1">
        <v>0</v>
      </c>
      <c r="B125" t="s">
        <v>179</v>
      </c>
      <c r="C125" t="s">
        <v>506</v>
      </c>
    </row>
    <row r="126" spans="1:3" x14ac:dyDescent="0.3">
      <c r="A126" s="1">
        <v>1</v>
      </c>
      <c r="B126" t="s">
        <v>180</v>
      </c>
      <c r="C126" t="s">
        <v>6708</v>
      </c>
    </row>
    <row r="127" spans="1:3" x14ac:dyDescent="0.3">
      <c r="A127" s="1">
        <v>2</v>
      </c>
      <c r="B127" t="s">
        <v>181</v>
      </c>
      <c r="C127" t="s">
        <v>6709</v>
      </c>
    </row>
    <row r="128" spans="1:3" x14ac:dyDescent="0.3">
      <c r="A128" s="1">
        <v>3</v>
      </c>
      <c r="B128" t="s">
        <v>183</v>
      </c>
      <c r="C128" t="s">
        <v>6710</v>
      </c>
    </row>
    <row r="129" spans="1:8" x14ac:dyDescent="0.3">
      <c r="A129" s="1">
        <v>4</v>
      </c>
      <c r="B129" t="s">
        <v>185</v>
      </c>
      <c r="C129" t="s">
        <v>6711</v>
      </c>
    </row>
    <row r="130" spans="1:8" x14ac:dyDescent="0.3">
      <c r="A130" s="1">
        <v>5</v>
      </c>
      <c r="B130" t="s">
        <v>186</v>
      </c>
      <c r="C130" t="s">
        <v>6712</v>
      </c>
    </row>
    <row r="131" spans="1:8" x14ac:dyDescent="0.3">
      <c r="A131" s="1">
        <v>6</v>
      </c>
      <c r="B131" t="s">
        <v>187</v>
      </c>
      <c r="C131" t="s">
        <v>6713</v>
      </c>
    </row>
    <row r="132" spans="1:8" x14ac:dyDescent="0.3">
      <c r="A132" s="1">
        <v>7</v>
      </c>
      <c r="B132" t="s">
        <v>188</v>
      </c>
      <c r="C132" t="s">
        <v>6714</v>
      </c>
    </row>
    <row r="133" spans="1:8" x14ac:dyDescent="0.3">
      <c r="A133" s="1">
        <v>8</v>
      </c>
      <c r="B133" t="s">
        <v>189</v>
      </c>
      <c r="C133" t="s">
        <v>6715</v>
      </c>
    </row>
    <row r="134" spans="1:8" x14ac:dyDescent="0.3">
      <c r="A134" s="1">
        <v>9</v>
      </c>
      <c r="B134" t="s">
        <v>190</v>
      </c>
      <c r="C134" t="s">
        <v>6716</v>
      </c>
    </row>
    <row r="137" spans="1:8" x14ac:dyDescent="0.3">
      <c r="B137" s="1" t="s">
        <v>191</v>
      </c>
      <c r="C137" s="1" t="s">
        <v>192</v>
      </c>
      <c r="D137" s="1" t="s">
        <v>193</v>
      </c>
      <c r="E137" s="1" t="s">
        <v>194</v>
      </c>
      <c r="F137" s="1" t="s">
        <v>195</v>
      </c>
    </row>
    <row r="138" spans="1:8" x14ac:dyDescent="0.3">
      <c r="A138" s="1">
        <v>0</v>
      </c>
      <c r="B138" t="s">
        <v>6717</v>
      </c>
      <c r="C138" t="s">
        <v>6718</v>
      </c>
      <c r="D138" t="s">
        <v>6719</v>
      </c>
      <c r="E138" t="s">
        <v>860</v>
      </c>
      <c r="F138">
        <v>62</v>
      </c>
    </row>
    <row r="139" spans="1:8" x14ac:dyDescent="0.3">
      <c r="A139" s="1">
        <v>1</v>
      </c>
      <c r="B139" t="s">
        <v>6720</v>
      </c>
      <c r="C139" t="s">
        <v>6721</v>
      </c>
      <c r="D139" t="s">
        <v>6722</v>
      </c>
      <c r="E139" t="s">
        <v>6723</v>
      </c>
      <c r="F139">
        <v>47</v>
      </c>
    </row>
    <row r="140" spans="1:8" x14ac:dyDescent="0.3">
      <c r="A140" s="1">
        <v>2</v>
      </c>
      <c r="B140" t="s">
        <v>6724</v>
      </c>
      <c r="C140" t="s">
        <v>6725</v>
      </c>
      <c r="D140" t="s">
        <v>2113</v>
      </c>
      <c r="E140" t="s">
        <v>6726</v>
      </c>
      <c r="F140">
        <v>53</v>
      </c>
    </row>
    <row r="141" spans="1:8" x14ac:dyDescent="0.3">
      <c r="A141" s="1">
        <v>3</v>
      </c>
      <c r="B141" t="s">
        <v>6727</v>
      </c>
      <c r="C141" t="s">
        <v>6728</v>
      </c>
      <c r="D141" t="s">
        <v>6729</v>
      </c>
      <c r="E141" t="s">
        <v>6730</v>
      </c>
      <c r="F141">
        <v>56</v>
      </c>
    </row>
    <row r="142" spans="1:8" x14ac:dyDescent="0.3">
      <c r="A142" s="1">
        <v>4</v>
      </c>
      <c r="B142" t="s">
        <v>6731</v>
      </c>
      <c r="C142" t="s">
        <v>6732</v>
      </c>
      <c r="D142" t="s">
        <v>6733</v>
      </c>
      <c r="F142">
        <v>64</v>
      </c>
    </row>
    <row r="144" spans="1:8" x14ac:dyDescent="0.3">
      <c r="B144" s="1" t="s">
        <v>318</v>
      </c>
      <c r="C144" s="1" t="s">
        <v>319</v>
      </c>
      <c r="D144" s="1" t="s">
        <v>320</v>
      </c>
      <c r="E144" s="1" t="s">
        <v>321</v>
      </c>
      <c r="F144" s="1" t="s">
        <v>322</v>
      </c>
      <c r="G144" s="1" t="s">
        <v>323</v>
      </c>
      <c r="H144" s="1" t="s">
        <v>324</v>
      </c>
    </row>
    <row r="145" spans="1:8" x14ac:dyDescent="0.3">
      <c r="A145" s="1">
        <v>0</v>
      </c>
      <c r="B145" t="s">
        <v>1257</v>
      </c>
      <c r="C145" t="s">
        <v>1489</v>
      </c>
      <c r="D145" t="s">
        <v>6734</v>
      </c>
      <c r="E145" t="s">
        <v>6735</v>
      </c>
      <c r="F145" t="s">
        <v>6736</v>
      </c>
      <c r="G145" t="s">
        <v>6737</v>
      </c>
    </row>
    <row r="146" spans="1:8" x14ac:dyDescent="0.3">
      <c r="A146" s="1">
        <v>1</v>
      </c>
      <c r="B146" t="s">
        <v>1263</v>
      </c>
      <c r="C146" t="s">
        <v>6738</v>
      </c>
      <c r="D146" t="s">
        <v>6739</v>
      </c>
      <c r="E146" t="s">
        <v>6740</v>
      </c>
      <c r="F146" t="s">
        <v>6741</v>
      </c>
      <c r="G146" t="s">
        <v>6742</v>
      </c>
    </row>
    <row r="147" spans="1:8" x14ac:dyDescent="0.3">
      <c r="A147" s="1">
        <v>2</v>
      </c>
      <c r="B147" t="s">
        <v>1269</v>
      </c>
      <c r="C147" t="s">
        <v>331</v>
      </c>
      <c r="D147" t="s">
        <v>331</v>
      </c>
      <c r="E147" t="s">
        <v>331</v>
      </c>
      <c r="F147" t="s">
        <v>331</v>
      </c>
      <c r="G147" t="s">
        <v>331</v>
      </c>
    </row>
    <row r="148" spans="1:8" x14ac:dyDescent="0.3">
      <c r="A148" s="1">
        <v>3</v>
      </c>
      <c r="B148" t="s">
        <v>1270</v>
      </c>
      <c r="C148" t="s">
        <v>331</v>
      </c>
      <c r="D148" t="s">
        <v>331</v>
      </c>
      <c r="E148" t="s">
        <v>331</v>
      </c>
      <c r="F148" t="s">
        <v>331</v>
      </c>
      <c r="G148" t="s">
        <v>331</v>
      </c>
    </row>
    <row r="149" spans="1:8" x14ac:dyDescent="0.3">
      <c r="A149" s="1">
        <v>4</v>
      </c>
      <c r="B149" t="s">
        <v>1271</v>
      </c>
      <c r="C149" t="s">
        <v>331</v>
      </c>
      <c r="D149" t="s">
        <v>331</v>
      </c>
      <c r="E149" t="s">
        <v>331</v>
      </c>
      <c r="F149" t="s">
        <v>331</v>
      </c>
      <c r="G149" t="s">
        <v>331</v>
      </c>
    </row>
    <row r="150" spans="1:8" x14ac:dyDescent="0.3">
      <c r="A150" s="1">
        <v>5</v>
      </c>
      <c r="B150" t="s">
        <v>1272</v>
      </c>
      <c r="C150" t="s">
        <v>2916</v>
      </c>
      <c r="D150" t="s">
        <v>1977</v>
      </c>
      <c r="E150" t="s">
        <v>6743</v>
      </c>
      <c r="F150" t="s">
        <v>6744</v>
      </c>
      <c r="G150" t="s">
        <v>6745</v>
      </c>
    </row>
    <row r="151" spans="1:8" x14ac:dyDescent="0.3">
      <c r="A151" s="1">
        <v>6</v>
      </c>
      <c r="B151" t="s">
        <v>1278</v>
      </c>
      <c r="C151" t="s">
        <v>331</v>
      </c>
      <c r="D151" t="s">
        <v>6746</v>
      </c>
      <c r="E151" t="s">
        <v>4220</v>
      </c>
      <c r="F151" t="s">
        <v>1696</v>
      </c>
      <c r="G151" t="s">
        <v>4982</v>
      </c>
    </row>
    <row r="152" spans="1:8" x14ac:dyDescent="0.3">
      <c r="A152" s="1">
        <v>7</v>
      </c>
      <c r="B152" t="s">
        <v>1283</v>
      </c>
      <c r="C152" t="s">
        <v>6747</v>
      </c>
      <c r="D152" t="s">
        <v>6748</v>
      </c>
      <c r="E152" t="s">
        <v>2252</v>
      </c>
      <c r="F152" t="s">
        <v>6749</v>
      </c>
      <c r="G152" t="s">
        <v>6750</v>
      </c>
    </row>
    <row r="153" spans="1:8" x14ac:dyDescent="0.3">
      <c r="A153" s="1">
        <v>8</v>
      </c>
      <c r="B153" t="s">
        <v>1289</v>
      </c>
      <c r="C153" t="s">
        <v>2916</v>
      </c>
      <c r="D153" t="s">
        <v>6751</v>
      </c>
      <c r="E153" t="s">
        <v>6752</v>
      </c>
      <c r="F153" t="s">
        <v>5656</v>
      </c>
      <c r="G153" t="s">
        <v>6753</v>
      </c>
    </row>
    <row r="154" spans="1:8" x14ac:dyDescent="0.3">
      <c r="A154" s="1">
        <v>9</v>
      </c>
      <c r="B154" t="s">
        <v>1295</v>
      </c>
      <c r="C154" t="s">
        <v>6754</v>
      </c>
      <c r="D154" t="s">
        <v>6755</v>
      </c>
      <c r="E154" t="s">
        <v>6756</v>
      </c>
      <c r="F154" t="s">
        <v>6757</v>
      </c>
      <c r="G154" t="s">
        <v>6758</v>
      </c>
    </row>
    <row r="155" spans="1:8" x14ac:dyDescent="0.3">
      <c r="A155" s="1">
        <v>10</v>
      </c>
      <c r="B155" t="s">
        <v>1301</v>
      </c>
      <c r="C155" t="s">
        <v>6754</v>
      </c>
      <c r="D155" t="s">
        <v>6755</v>
      </c>
      <c r="E155" t="s">
        <v>6756</v>
      </c>
      <c r="F155" t="s">
        <v>6757</v>
      </c>
      <c r="G155" t="s">
        <v>6758</v>
      </c>
    </row>
    <row r="156" spans="1:8" x14ac:dyDescent="0.3">
      <c r="A156" s="1">
        <v>11</v>
      </c>
      <c r="B156" t="s">
        <v>439</v>
      </c>
      <c r="C156" t="s">
        <v>331</v>
      </c>
      <c r="D156" t="s">
        <v>331</v>
      </c>
      <c r="E156" t="s">
        <v>331</v>
      </c>
      <c r="F156" t="s">
        <v>331</v>
      </c>
      <c r="G156" t="s">
        <v>331</v>
      </c>
    </row>
    <row r="157" spans="1:8" x14ac:dyDescent="0.3">
      <c r="A157" s="1">
        <v>12</v>
      </c>
      <c r="B157" t="s">
        <v>1302</v>
      </c>
      <c r="C157" t="s">
        <v>331</v>
      </c>
      <c r="D157" t="s">
        <v>331</v>
      </c>
      <c r="E157" t="s">
        <v>331</v>
      </c>
      <c r="F157" t="s">
        <v>331</v>
      </c>
      <c r="G157" t="s">
        <v>331</v>
      </c>
    </row>
    <row r="158" spans="1:8" x14ac:dyDescent="0.3">
      <c r="A158" s="1">
        <v>13</v>
      </c>
      <c r="B158" t="s">
        <v>1303</v>
      </c>
      <c r="C158" t="s">
        <v>331</v>
      </c>
      <c r="D158" t="s">
        <v>6759</v>
      </c>
      <c r="E158" t="s">
        <v>6760</v>
      </c>
      <c r="F158" t="s">
        <v>6761</v>
      </c>
      <c r="G158" t="s">
        <v>6762</v>
      </c>
    </row>
    <row r="160" spans="1:8" x14ac:dyDescent="0.3">
      <c r="B160" s="1" t="s">
        <v>383</v>
      </c>
      <c r="C160" s="1" t="s">
        <v>319</v>
      </c>
      <c r="D160" s="1" t="s">
        <v>320</v>
      </c>
      <c r="E160" s="1" t="s">
        <v>321</v>
      </c>
      <c r="F160" s="1" t="s">
        <v>322</v>
      </c>
      <c r="G160" s="1" t="s">
        <v>323</v>
      </c>
      <c r="H160" s="1" t="s">
        <v>324</v>
      </c>
    </row>
    <row r="161" spans="1:7" x14ac:dyDescent="0.3">
      <c r="A161" s="1">
        <v>0</v>
      </c>
      <c r="B161" t="s">
        <v>1308</v>
      </c>
      <c r="C161" t="s">
        <v>6763</v>
      </c>
      <c r="D161" t="s">
        <v>6764</v>
      </c>
      <c r="E161" t="s">
        <v>6765</v>
      </c>
      <c r="F161" t="s">
        <v>6766</v>
      </c>
      <c r="G161" t="s">
        <v>6767</v>
      </c>
    </row>
    <row r="162" spans="1:7" x14ac:dyDescent="0.3">
      <c r="A162" s="1">
        <v>1</v>
      </c>
      <c r="B162" t="s">
        <v>1314</v>
      </c>
      <c r="C162" t="s">
        <v>331</v>
      </c>
      <c r="D162" t="s">
        <v>6768</v>
      </c>
      <c r="E162" t="s">
        <v>6769</v>
      </c>
      <c r="F162" t="s">
        <v>6770</v>
      </c>
      <c r="G162" t="s">
        <v>6771</v>
      </c>
    </row>
    <row r="163" spans="1:7" x14ac:dyDescent="0.3">
      <c r="A163" s="1">
        <v>2</v>
      </c>
      <c r="B163" t="s">
        <v>1319</v>
      </c>
      <c r="C163" t="s">
        <v>6772</v>
      </c>
      <c r="D163" t="s">
        <v>6773</v>
      </c>
      <c r="E163" t="s">
        <v>6774</v>
      </c>
      <c r="F163" t="s">
        <v>6775</v>
      </c>
      <c r="G163" t="s">
        <v>6776</v>
      </c>
    </row>
    <row r="164" spans="1:7" x14ac:dyDescent="0.3">
      <c r="A164" s="1">
        <v>3</v>
      </c>
      <c r="B164" t="s">
        <v>1325</v>
      </c>
      <c r="C164" t="s">
        <v>331</v>
      </c>
      <c r="D164" t="s">
        <v>6777</v>
      </c>
      <c r="E164" t="s">
        <v>6778</v>
      </c>
      <c r="F164" t="s">
        <v>6779</v>
      </c>
      <c r="G164" t="s">
        <v>6780</v>
      </c>
    </row>
    <row r="165" spans="1:7" x14ac:dyDescent="0.3">
      <c r="A165" s="1">
        <v>4</v>
      </c>
      <c r="B165" t="s">
        <v>1330</v>
      </c>
      <c r="C165" t="s">
        <v>6781</v>
      </c>
      <c r="D165" t="s">
        <v>6782</v>
      </c>
      <c r="E165" t="s">
        <v>6783</v>
      </c>
      <c r="F165" t="s">
        <v>6784</v>
      </c>
      <c r="G165" t="s">
        <v>6785</v>
      </c>
    </row>
    <row r="166" spans="1:7" x14ac:dyDescent="0.3">
      <c r="A166" s="1">
        <v>5</v>
      </c>
      <c r="B166" t="s">
        <v>1336</v>
      </c>
      <c r="C166" t="s">
        <v>331</v>
      </c>
      <c r="D166" t="s">
        <v>6786</v>
      </c>
      <c r="E166" t="s">
        <v>6787</v>
      </c>
      <c r="F166" t="s">
        <v>6788</v>
      </c>
      <c r="G166" t="s">
        <v>2045</v>
      </c>
    </row>
    <row r="167" spans="1:7" x14ac:dyDescent="0.3">
      <c r="A167" s="1">
        <v>6</v>
      </c>
      <c r="B167" t="s">
        <v>1341</v>
      </c>
      <c r="C167" t="s">
        <v>331</v>
      </c>
      <c r="D167" t="s">
        <v>331</v>
      </c>
      <c r="E167" t="s">
        <v>331</v>
      </c>
      <c r="F167" t="s">
        <v>331</v>
      </c>
      <c r="G167" t="s">
        <v>2056</v>
      </c>
    </row>
    <row r="168" spans="1:7" x14ac:dyDescent="0.3">
      <c r="A168" s="1">
        <v>7</v>
      </c>
      <c r="B168" t="s">
        <v>1343</v>
      </c>
      <c r="C168" t="s">
        <v>6789</v>
      </c>
      <c r="D168" t="s">
        <v>6790</v>
      </c>
      <c r="E168" t="s">
        <v>6791</v>
      </c>
      <c r="F168" t="s">
        <v>6792</v>
      </c>
      <c r="G168" t="s">
        <v>6793</v>
      </c>
    </row>
    <row r="169" spans="1:7" x14ac:dyDescent="0.3">
      <c r="A169" s="1">
        <v>8</v>
      </c>
      <c r="B169" t="s">
        <v>1349</v>
      </c>
      <c r="C169" t="s">
        <v>5002</v>
      </c>
      <c r="D169" t="s">
        <v>6794</v>
      </c>
      <c r="E169" t="s">
        <v>6795</v>
      </c>
      <c r="F169" t="s">
        <v>2348</v>
      </c>
      <c r="G169" t="s">
        <v>4041</v>
      </c>
    </row>
    <row r="170" spans="1:7" x14ac:dyDescent="0.3">
      <c r="A170" s="1">
        <v>9</v>
      </c>
      <c r="B170" t="s">
        <v>1355</v>
      </c>
      <c r="C170" t="s">
        <v>331</v>
      </c>
      <c r="D170" t="s">
        <v>331</v>
      </c>
      <c r="E170" t="s">
        <v>331</v>
      </c>
      <c r="F170" t="s">
        <v>331</v>
      </c>
      <c r="G170" t="s">
        <v>331</v>
      </c>
    </row>
    <row r="171" spans="1:7" x14ac:dyDescent="0.3">
      <c r="A171" s="1">
        <v>10</v>
      </c>
      <c r="B171" t="s">
        <v>1356</v>
      </c>
      <c r="C171" t="s">
        <v>6796</v>
      </c>
      <c r="D171" t="s">
        <v>6797</v>
      </c>
      <c r="E171" t="s">
        <v>6798</v>
      </c>
      <c r="F171" t="s">
        <v>4917</v>
      </c>
      <c r="G171" t="s">
        <v>6799</v>
      </c>
    </row>
    <row r="172" spans="1:7" x14ac:dyDescent="0.3">
      <c r="A172" s="1">
        <v>11</v>
      </c>
      <c r="B172" t="s">
        <v>1362</v>
      </c>
      <c r="C172" t="s">
        <v>6796</v>
      </c>
      <c r="D172" t="s">
        <v>6800</v>
      </c>
      <c r="E172" t="s">
        <v>6801</v>
      </c>
      <c r="F172" t="s">
        <v>6802</v>
      </c>
      <c r="G172" t="s">
        <v>6799</v>
      </c>
    </row>
    <row r="173" spans="1:7" x14ac:dyDescent="0.3">
      <c r="A173" s="1">
        <v>12</v>
      </c>
      <c r="B173" t="s">
        <v>1368</v>
      </c>
      <c r="C173" t="s">
        <v>6803</v>
      </c>
      <c r="D173" t="s">
        <v>6804</v>
      </c>
      <c r="E173" t="s">
        <v>2243</v>
      </c>
      <c r="F173" t="s">
        <v>6805</v>
      </c>
      <c r="G173" t="s">
        <v>6806</v>
      </c>
    </row>
    <row r="174" spans="1:7" x14ac:dyDescent="0.3">
      <c r="A174" s="1">
        <v>13</v>
      </c>
      <c r="B174" t="s">
        <v>1374</v>
      </c>
      <c r="C174" t="s">
        <v>6807</v>
      </c>
      <c r="D174" t="s">
        <v>6808</v>
      </c>
      <c r="E174" t="s">
        <v>6809</v>
      </c>
      <c r="F174" t="s">
        <v>6810</v>
      </c>
      <c r="G174" t="s">
        <v>5713</v>
      </c>
    </row>
    <row r="175" spans="1:7" x14ac:dyDescent="0.3">
      <c r="A175" s="1">
        <v>14</v>
      </c>
      <c r="B175" t="s">
        <v>1380</v>
      </c>
      <c r="C175" t="s">
        <v>6811</v>
      </c>
      <c r="D175" t="s">
        <v>6812</v>
      </c>
      <c r="E175" t="s">
        <v>6813</v>
      </c>
      <c r="F175" t="s">
        <v>6814</v>
      </c>
      <c r="G175" t="s">
        <v>6815</v>
      </c>
    </row>
    <row r="176" spans="1:7" x14ac:dyDescent="0.3">
      <c r="A176" s="1">
        <v>15</v>
      </c>
      <c r="B176" t="s">
        <v>1386</v>
      </c>
      <c r="C176" t="s">
        <v>6816</v>
      </c>
      <c r="D176" t="s">
        <v>6817</v>
      </c>
      <c r="E176" t="s">
        <v>6818</v>
      </c>
      <c r="F176" t="s">
        <v>6819</v>
      </c>
      <c r="G176" t="s">
        <v>6820</v>
      </c>
    </row>
    <row r="177" spans="1:7" x14ac:dyDescent="0.3">
      <c r="A177" s="1">
        <v>16</v>
      </c>
      <c r="B177" t="s">
        <v>407</v>
      </c>
      <c r="C177" t="s">
        <v>6821</v>
      </c>
      <c r="D177" t="s">
        <v>4917</v>
      </c>
      <c r="E177" t="s">
        <v>6822</v>
      </c>
      <c r="F177" t="s">
        <v>6823</v>
      </c>
      <c r="G177" t="s">
        <v>6824</v>
      </c>
    </row>
    <row r="178" spans="1:7" x14ac:dyDescent="0.3">
      <c r="A178" s="1">
        <v>17</v>
      </c>
      <c r="B178" t="s">
        <v>1397</v>
      </c>
      <c r="C178" t="s">
        <v>6825</v>
      </c>
      <c r="D178" t="s">
        <v>6826</v>
      </c>
      <c r="E178" t="s">
        <v>6827</v>
      </c>
      <c r="F178" t="s">
        <v>6828</v>
      </c>
      <c r="G178" t="s">
        <v>6829</v>
      </c>
    </row>
    <row r="179" spans="1:7" x14ac:dyDescent="0.3">
      <c r="A179" s="1">
        <v>18</v>
      </c>
      <c r="B179" t="s">
        <v>1403</v>
      </c>
      <c r="C179" t="s">
        <v>331</v>
      </c>
      <c r="D179" t="s">
        <v>6830</v>
      </c>
      <c r="E179" t="s">
        <v>6831</v>
      </c>
      <c r="F179" t="s">
        <v>6832</v>
      </c>
      <c r="G179" t="s">
        <v>6833</v>
      </c>
    </row>
    <row r="180" spans="1:7" x14ac:dyDescent="0.3">
      <c r="A180" s="1">
        <v>19</v>
      </c>
      <c r="B180" t="s">
        <v>1407</v>
      </c>
      <c r="C180" t="s">
        <v>331</v>
      </c>
      <c r="D180" t="s">
        <v>331</v>
      </c>
      <c r="E180" t="s">
        <v>331</v>
      </c>
      <c r="F180" t="s">
        <v>331</v>
      </c>
      <c r="G180" t="s">
        <v>6834</v>
      </c>
    </row>
    <row r="181" spans="1:7" x14ac:dyDescent="0.3">
      <c r="A181" s="1">
        <v>20</v>
      </c>
      <c r="B181" t="s">
        <v>1409</v>
      </c>
      <c r="C181" t="s">
        <v>6835</v>
      </c>
      <c r="D181" t="s">
        <v>6836</v>
      </c>
      <c r="E181" t="s">
        <v>331</v>
      </c>
      <c r="F181" t="s">
        <v>331</v>
      </c>
      <c r="G181" t="s">
        <v>331</v>
      </c>
    </row>
    <row r="182" spans="1:7" x14ac:dyDescent="0.3">
      <c r="A182" s="1">
        <v>21</v>
      </c>
      <c r="B182" t="s">
        <v>420</v>
      </c>
      <c r="C182" t="s">
        <v>331</v>
      </c>
      <c r="D182" t="s">
        <v>331</v>
      </c>
      <c r="E182" t="s">
        <v>331</v>
      </c>
      <c r="F182" t="s">
        <v>331</v>
      </c>
      <c r="G182" t="s">
        <v>331</v>
      </c>
    </row>
    <row r="183" spans="1:7" x14ac:dyDescent="0.3">
      <c r="A183" s="1">
        <v>22</v>
      </c>
      <c r="B183" t="s">
        <v>1412</v>
      </c>
      <c r="C183" t="s">
        <v>6835</v>
      </c>
      <c r="D183" t="s">
        <v>6836</v>
      </c>
      <c r="E183" t="s">
        <v>331</v>
      </c>
      <c r="F183" t="s">
        <v>331</v>
      </c>
      <c r="G183" t="s">
        <v>331</v>
      </c>
    </row>
    <row r="184" spans="1:7" x14ac:dyDescent="0.3">
      <c r="A184" s="1">
        <v>23</v>
      </c>
      <c r="B184" t="s">
        <v>426</v>
      </c>
      <c r="C184" t="s">
        <v>331</v>
      </c>
      <c r="D184" t="s">
        <v>331</v>
      </c>
      <c r="E184" t="s">
        <v>331</v>
      </c>
      <c r="F184" t="s">
        <v>331</v>
      </c>
      <c r="G184" t="s">
        <v>331</v>
      </c>
    </row>
    <row r="185" spans="1:7" x14ac:dyDescent="0.3">
      <c r="A185" s="1">
        <v>24</v>
      </c>
      <c r="B185" t="s">
        <v>408</v>
      </c>
      <c r="C185" t="s">
        <v>331</v>
      </c>
      <c r="D185" t="s">
        <v>6837</v>
      </c>
      <c r="E185" t="s">
        <v>6838</v>
      </c>
      <c r="F185" t="s">
        <v>483</v>
      </c>
      <c r="G185" t="s">
        <v>6839</v>
      </c>
    </row>
    <row r="186" spans="1:7" x14ac:dyDescent="0.3">
      <c r="A186" s="1">
        <v>25</v>
      </c>
      <c r="B186" t="s">
        <v>440</v>
      </c>
      <c r="C186" t="s">
        <v>6840</v>
      </c>
      <c r="D186" t="s">
        <v>6841</v>
      </c>
      <c r="E186" t="s">
        <v>6842</v>
      </c>
      <c r="F186" t="s">
        <v>6843</v>
      </c>
      <c r="G186" t="s">
        <v>6844</v>
      </c>
    </row>
    <row r="187" spans="1:7" x14ac:dyDescent="0.3">
      <c r="A187" s="1">
        <v>26</v>
      </c>
      <c r="B187" t="s">
        <v>446</v>
      </c>
      <c r="C187" t="s">
        <v>331</v>
      </c>
      <c r="D187" t="s">
        <v>6845</v>
      </c>
      <c r="E187" t="s">
        <v>6846</v>
      </c>
      <c r="F187" t="s">
        <v>6847</v>
      </c>
      <c r="G187" t="s">
        <v>6848</v>
      </c>
    </row>
    <row r="188" spans="1:7" x14ac:dyDescent="0.3">
      <c r="A188" s="1">
        <v>27</v>
      </c>
      <c r="B188" t="s">
        <v>451</v>
      </c>
      <c r="C188" t="s">
        <v>331</v>
      </c>
      <c r="D188" t="s">
        <v>331</v>
      </c>
      <c r="E188" t="s">
        <v>331</v>
      </c>
      <c r="F188" t="s">
        <v>331</v>
      </c>
      <c r="G188" t="s">
        <v>6849</v>
      </c>
    </row>
    <row r="189" spans="1:7" x14ac:dyDescent="0.3">
      <c r="A189" s="1">
        <v>28</v>
      </c>
      <c r="B189" t="s">
        <v>1418</v>
      </c>
      <c r="C189" t="s">
        <v>4997</v>
      </c>
      <c r="D189" t="s">
        <v>5320</v>
      </c>
      <c r="E189" t="s">
        <v>6850</v>
      </c>
      <c r="F189" t="s">
        <v>6851</v>
      </c>
      <c r="G189" t="s">
        <v>6852</v>
      </c>
    </row>
    <row r="190" spans="1:7" x14ac:dyDescent="0.3">
      <c r="A190" s="1">
        <v>29</v>
      </c>
      <c r="B190" t="s">
        <v>1424</v>
      </c>
      <c r="C190" t="s">
        <v>331</v>
      </c>
      <c r="D190" t="s">
        <v>6853</v>
      </c>
      <c r="E190" t="s">
        <v>6854</v>
      </c>
      <c r="F190" t="s">
        <v>6855</v>
      </c>
      <c r="G190" t="s">
        <v>331</v>
      </c>
    </row>
    <row r="191" spans="1:7" x14ac:dyDescent="0.3">
      <c r="A191" s="1">
        <v>30</v>
      </c>
      <c r="B191" t="s">
        <v>1430</v>
      </c>
      <c r="C191" t="s">
        <v>331</v>
      </c>
      <c r="D191" t="s">
        <v>331</v>
      </c>
      <c r="E191" t="s">
        <v>331</v>
      </c>
      <c r="F191" t="s">
        <v>331</v>
      </c>
      <c r="G191" t="s">
        <v>331</v>
      </c>
    </row>
    <row r="192" spans="1:7" x14ac:dyDescent="0.3">
      <c r="A192" s="1">
        <v>31</v>
      </c>
      <c r="B192" t="s">
        <v>1433</v>
      </c>
      <c r="C192" t="s">
        <v>331</v>
      </c>
      <c r="D192" t="s">
        <v>6856</v>
      </c>
      <c r="E192" t="s">
        <v>6857</v>
      </c>
      <c r="F192" t="s">
        <v>6858</v>
      </c>
      <c r="G192" t="s">
        <v>331</v>
      </c>
    </row>
    <row r="193" spans="1:7" x14ac:dyDescent="0.3">
      <c r="A193" s="1">
        <v>32</v>
      </c>
      <c r="B193" t="s">
        <v>1439</v>
      </c>
      <c r="C193" t="s">
        <v>331</v>
      </c>
      <c r="D193" t="s">
        <v>331</v>
      </c>
      <c r="E193" t="s">
        <v>331</v>
      </c>
      <c r="F193" t="s">
        <v>331</v>
      </c>
      <c r="G193" t="s">
        <v>331</v>
      </c>
    </row>
    <row r="194" spans="1:7" x14ac:dyDescent="0.3">
      <c r="A194" s="1">
        <v>33</v>
      </c>
      <c r="B194" t="s">
        <v>478</v>
      </c>
      <c r="C194" t="s">
        <v>331</v>
      </c>
      <c r="D194" t="s">
        <v>331</v>
      </c>
      <c r="E194" t="s">
        <v>331</v>
      </c>
      <c r="F194" t="s">
        <v>6859</v>
      </c>
      <c r="G194" t="s">
        <v>331</v>
      </c>
    </row>
    <row r="195" spans="1:7" x14ac:dyDescent="0.3">
      <c r="A195" s="1">
        <v>34</v>
      </c>
      <c r="B195" t="s">
        <v>479</v>
      </c>
      <c r="C195" t="s">
        <v>331</v>
      </c>
      <c r="D195" t="s">
        <v>331</v>
      </c>
      <c r="E195" t="s">
        <v>331</v>
      </c>
      <c r="F195" t="s">
        <v>331</v>
      </c>
      <c r="G195" t="s">
        <v>331</v>
      </c>
    </row>
    <row r="196" spans="1:7" x14ac:dyDescent="0.3">
      <c r="A196" s="1">
        <v>35</v>
      </c>
      <c r="B196" t="s">
        <v>480</v>
      </c>
      <c r="C196" t="s">
        <v>1444</v>
      </c>
      <c r="D196" t="s">
        <v>6860</v>
      </c>
      <c r="E196" t="s">
        <v>6861</v>
      </c>
      <c r="F196" t="s">
        <v>6862</v>
      </c>
      <c r="G196" t="s">
        <v>1446</v>
      </c>
    </row>
    <row r="197" spans="1:7" x14ac:dyDescent="0.3">
      <c r="A197" s="1">
        <v>36</v>
      </c>
      <c r="B197" t="s">
        <v>481</v>
      </c>
      <c r="C197" t="s">
        <v>6863</v>
      </c>
      <c r="D197" t="s">
        <v>6864</v>
      </c>
      <c r="E197" t="s">
        <v>6865</v>
      </c>
      <c r="F197" t="s">
        <v>3179</v>
      </c>
      <c r="G197" t="s">
        <v>6866</v>
      </c>
    </row>
    <row r="198" spans="1:7" x14ac:dyDescent="0.3">
      <c r="A198" s="1">
        <v>37</v>
      </c>
      <c r="B198" t="s">
        <v>486</v>
      </c>
      <c r="C198" t="s">
        <v>331</v>
      </c>
      <c r="D198" t="s">
        <v>331</v>
      </c>
      <c r="E198" t="s">
        <v>331</v>
      </c>
      <c r="F198" t="s">
        <v>331</v>
      </c>
      <c r="G198" t="s">
        <v>331</v>
      </c>
    </row>
    <row r="199" spans="1:7" x14ac:dyDescent="0.3">
      <c r="A199" s="1">
        <v>38</v>
      </c>
      <c r="B199" t="s">
        <v>487</v>
      </c>
      <c r="C199" t="s">
        <v>6863</v>
      </c>
      <c r="D199" t="s">
        <v>6864</v>
      </c>
      <c r="E199" t="s">
        <v>6865</v>
      </c>
      <c r="F199" t="s">
        <v>3179</v>
      </c>
      <c r="G199" t="s">
        <v>6866</v>
      </c>
    </row>
    <row r="200" spans="1:7" x14ac:dyDescent="0.3">
      <c r="A200" s="1">
        <v>39</v>
      </c>
      <c r="B200" t="s">
        <v>488</v>
      </c>
      <c r="C200" t="s">
        <v>331</v>
      </c>
      <c r="D200" t="s">
        <v>6867</v>
      </c>
      <c r="E200" t="s">
        <v>6868</v>
      </c>
      <c r="F200" t="s">
        <v>6869</v>
      </c>
      <c r="G200" t="s">
        <v>6870</v>
      </c>
    </row>
    <row r="201" spans="1:7" x14ac:dyDescent="0.3">
      <c r="A201" s="1">
        <v>40</v>
      </c>
      <c r="B201" t="s">
        <v>1457</v>
      </c>
      <c r="C201" t="s">
        <v>331</v>
      </c>
      <c r="D201" t="s">
        <v>331</v>
      </c>
      <c r="E201" t="s">
        <v>331</v>
      </c>
      <c r="F201" t="s">
        <v>331</v>
      </c>
      <c r="G201" t="s">
        <v>6871</v>
      </c>
    </row>
    <row r="202" spans="1:7" x14ac:dyDescent="0.3">
      <c r="A202" s="1">
        <v>41</v>
      </c>
      <c r="B202" t="s">
        <v>495</v>
      </c>
      <c r="C202" t="s">
        <v>331</v>
      </c>
      <c r="D202" t="s">
        <v>331</v>
      </c>
      <c r="E202" t="s">
        <v>331</v>
      </c>
      <c r="F202" t="s">
        <v>331</v>
      </c>
      <c r="G202" t="s">
        <v>331</v>
      </c>
    </row>
    <row r="203" spans="1:7" x14ac:dyDescent="0.3">
      <c r="A203" s="1">
        <v>42</v>
      </c>
      <c r="B203" t="s">
        <v>496</v>
      </c>
      <c r="C203" t="s">
        <v>331</v>
      </c>
      <c r="D203" t="s">
        <v>331</v>
      </c>
      <c r="E203" t="s">
        <v>331</v>
      </c>
      <c r="F203" t="s">
        <v>331</v>
      </c>
      <c r="G203" t="s">
        <v>331</v>
      </c>
    </row>
    <row r="204" spans="1:7" x14ac:dyDescent="0.3">
      <c r="A204" s="1">
        <v>43</v>
      </c>
      <c r="B204" t="s">
        <v>497</v>
      </c>
      <c r="C204" t="s">
        <v>331</v>
      </c>
      <c r="D204" t="s">
        <v>331</v>
      </c>
      <c r="E204" t="s">
        <v>331</v>
      </c>
      <c r="F204" t="s">
        <v>331</v>
      </c>
      <c r="G204" t="s">
        <v>331</v>
      </c>
    </row>
    <row r="205" spans="1:7" x14ac:dyDescent="0.3">
      <c r="A205" s="1">
        <v>44</v>
      </c>
      <c r="B205" t="s">
        <v>498</v>
      </c>
      <c r="C205" t="s">
        <v>331</v>
      </c>
      <c r="D205" t="s">
        <v>331</v>
      </c>
      <c r="E205" t="s">
        <v>331</v>
      </c>
      <c r="F205" t="s">
        <v>331</v>
      </c>
      <c r="G205" t="s">
        <v>331</v>
      </c>
    </row>
    <row r="206" spans="1:7" x14ac:dyDescent="0.3">
      <c r="A206" s="1">
        <v>45</v>
      </c>
      <c r="B206" t="s">
        <v>499</v>
      </c>
      <c r="C206" t="s">
        <v>331</v>
      </c>
      <c r="D206" t="s">
        <v>331</v>
      </c>
      <c r="E206" t="s">
        <v>331</v>
      </c>
      <c r="F206" t="s">
        <v>331</v>
      </c>
      <c r="G206" t="s">
        <v>331</v>
      </c>
    </row>
    <row r="207" spans="1:7" x14ac:dyDescent="0.3">
      <c r="A207" s="1">
        <v>46</v>
      </c>
      <c r="B207" t="s">
        <v>500</v>
      </c>
      <c r="C207" t="s">
        <v>331</v>
      </c>
      <c r="D207" t="s">
        <v>331</v>
      </c>
      <c r="E207" t="s">
        <v>331</v>
      </c>
      <c r="F207" t="s">
        <v>331</v>
      </c>
      <c r="G207" t="s">
        <v>6872</v>
      </c>
    </row>
    <row r="208" spans="1:7" x14ac:dyDescent="0.3">
      <c r="A208" s="1">
        <v>47</v>
      </c>
      <c r="B208" t="s">
        <v>501</v>
      </c>
      <c r="C208" t="s">
        <v>6863</v>
      </c>
      <c r="D208" t="s">
        <v>6864</v>
      </c>
      <c r="E208" t="s">
        <v>6865</v>
      </c>
      <c r="F208" t="s">
        <v>3179</v>
      </c>
      <c r="G208" t="s">
        <v>6873</v>
      </c>
    </row>
    <row r="209" spans="1:8" x14ac:dyDescent="0.3">
      <c r="A209" s="1">
        <v>48</v>
      </c>
      <c r="B209" t="s">
        <v>502</v>
      </c>
      <c r="C209" t="s">
        <v>6874</v>
      </c>
      <c r="D209" t="s">
        <v>6875</v>
      </c>
      <c r="E209" t="s">
        <v>3910</v>
      </c>
      <c r="F209" t="s">
        <v>6876</v>
      </c>
      <c r="G209" t="s">
        <v>6653</v>
      </c>
    </row>
    <row r="210" spans="1:8" x14ac:dyDescent="0.3">
      <c r="A210" s="1">
        <v>49</v>
      </c>
      <c r="B210" t="s">
        <v>508</v>
      </c>
      <c r="C210" t="s">
        <v>331</v>
      </c>
      <c r="D210" t="s">
        <v>6877</v>
      </c>
      <c r="E210" t="s">
        <v>6878</v>
      </c>
      <c r="F210" t="s">
        <v>2982</v>
      </c>
      <c r="G210" t="s">
        <v>6879</v>
      </c>
    </row>
    <row r="211" spans="1:8" x14ac:dyDescent="0.3">
      <c r="A211" s="1">
        <v>50</v>
      </c>
      <c r="B211" t="s">
        <v>513</v>
      </c>
      <c r="C211" t="s">
        <v>5571</v>
      </c>
      <c r="D211" t="s">
        <v>2150</v>
      </c>
      <c r="E211" t="s">
        <v>6880</v>
      </c>
      <c r="F211" t="s">
        <v>6881</v>
      </c>
      <c r="G211" t="s">
        <v>6882</v>
      </c>
    </row>
    <row r="212" spans="1:8" x14ac:dyDescent="0.3">
      <c r="A212" s="1">
        <v>51</v>
      </c>
      <c r="B212" t="s">
        <v>518</v>
      </c>
      <c r="C212" t="s">
        <v>6874</v>
      </c>
      <c r="D212" t="s">
        <v>6875</v>
      </c>
      <c r="E212" t="s">
        <v>6883</v>
      </c>
      <c r="F212" t="s">
        <v>6884</v>
      </c>
      <c r="G212" t="s">
        <v>6885</v>
      </c>
    </row>
    <row r="213" spans="1:8" x14ac:dyDescent="0.3">
      <c r="A213" s="1">
        <v>52</v>
      </c>
      <c r="B213" t="s">
        <v>524</v>
      </c>
      <c r="C213" t="s">
        <v>331</v>
      </c>
      <c r="D213" t="s">
        <v>6877</v>
      </c>
      <c r="E213" t="s">
        <v>3401</v>
      </c>
      <c r="F213" t="s">
        <v>6886</v>
      </c>
      <c r="G213" t="s">
        <v>6887</v>
      </c>
    </row>
    <row r="214" spans="1:8" x14ac:dyDescent="0.3">
      <c r="A214" s="1">
        <v>53</v>
      </c>
      <c r="B214" t="s">
        <v>529</v>
      </c>
      <c r="C214" t="s">
        <v>6888</v>
      </c>
      <c r="D214" t="s">
        <v>1985</v>
      </c>
      <c r="E214" t="s">
        <v>6889</v>
      </c>
      <c r="F214" t="s">
        <v>6890</v>
      </c>
      <c r="G214" t="s">
        <v>6891</v>
      </c>
    </row>
    <row r="216" spans="1:8" x14ac:dyDescent="0.3">
      <c r="B216" s="1" t="s">
        <v>318</v>
      </c>
      <c r="C216" s="1" t="s">
        <v>319</v>
      </c>
      <c r="D216" s="1" t="s">
        <v>320</v>
      </c>
      <c r="E216" s="1" t="s">
        <v>321</v>
      </c>
      <c r="F216" s="1" t="s">
        <v>322</v>
      </c>
      <c r="G216" s="1" t="s">
        <v>323</v>
      </c>
      <c r="H216" s="1" t="s">
        <v>324</v>
      </c>
    </row>
    <row r="217" spans="1:8" x14ac:dyDescent="0.3">
      <c r="A217" s="1">
        <v>0</v>
      </c>
      <c r="B217" t="s">
        <v>1488</v>
      </c>
      <c r="C217" t="s">
        <v>6892</v>
      </c>
      <c r="D217" t="s">
        <v>6893</v>
      </c>
      <c r="E217" t="s">
        <v>6894</v>
      </c>
      <c r="F217" t="s">
        <v>6895</v>
      </c>
      <c r="G217" t="s">
        <v>6896</v>
      </c>
    </row>
    <row r="218" spans="1:8" x14ac:dyDescent="0.3">
      <c r="A218" s="1">
        <v>1</v>
      </c>
      <c r="B218" t="s">
        <v>1494</v>
      </c>
      <c r="C218" t="s">
        <v>331</v>
      </c>
      <c r="D218" t="s">
        <v>6897</v>
      </c>
      <c r="E218" t="s">
        <v>6898</v>
      </c>
      <c r="F218" t="s">
        <v>6899</v>
      </c>
      <c r="G218" t="s">
        <v>6900</v>
      </c>
    </row>
    <row r="219" spans="1:8" x14ac:dyDescent="0.3">
      <c r="A219" s="1">
        <v>2</v>
      </c>
      <c r="B219" t="s">
        <v>1499</v>
      </c>
      <c r="C219" t="s">
        <v>2948</v>
      </c>
      <c r="D219" t="s">
        <v>5725</v>
      </c>
      <c r="E219" t="s">
        <v>1718</v>
      </c>
      <c r="F219" t="s">
        <v>6901</v>
      </c>
      <c r="G219" t="s">
        <v>6902</v>
      </c>
    </row>
    <row r="220" spans="1:8" x14ac:dyDescent="0.3">
      <c r="A220" s="1">
        <v>3</v>
      </c>
      <c r="B220" t="s">
        <v>1505</v>
      </c>
      <c r="C220" t="s">
        <v>331</v>
      </c>
      <c r="D220" t="s">
        <v>331</v>
      </c>
      <c r="E220" t="s">
        <v>331</v>
      </c>
      <c r="F220" t="s">
        <v>331</v>
      </c>
      <c r="G220" t="s">
        <v>331</v>
      </c>
    </row>
    <row r="221" spans="1:8" x14ac:dyDescent="0.3">
      <c r="A221" s="1">
        <v>4</v>
      </c>
      <c r="B221" t="s">
        <v>1511</v>
      </c>
      <c r="C221" t="s">
        <v>6903</v>
      </c>
      <c r="D221" t="s">
        <v>331</v>
      </c>
      <c r="E221" t="s">
        <v>331</v>
      </c>
      <c r="F221" t="s">
        <v>331</v>
      </c>
      <c r="G221" t="s">
        <v>331</v>
      </c>
    </row>
    <row r="222" spans="1:8" x14ac:dyDescent="0.3">
      <c r="A222" s="1">
        <v>5</v>
      </c>
      <c r="B222" t="s">
        <v>1516</v>
      </c>
      <c r="C222" t="s">
        <v>6903</v>
      </c>
      <c r="D222" t="s">
        <v>331</v>
      </c>
      <c r="E222" t="s">
        <v>331</v>
      </c>
      <c r="F222" t="s">
        <v>331</v>
      </c>
      <c r="G222" t="s">
        <v>331</v>
      </c>
    </row>
    <row r="223" spans="1:8" x14ac:dyDescent="0.3">
      <c r="A223" s="1">
        <v>6</v>
      </c>
      <c r="B223" t="s">
        <v>1517</v>
      </c>
      <c r="C223" t="s">
        <v>331</v>
      </c>
      <c r="D223" t="s">
        <v>331</v>
      </c>
      <c r="E223" t="s">
        <v>331</v>
      </c>
      <c r="F223" t="s">
        <v>331</v>
      </c>
      <c r="G223" t="s">
        <v>331</v>
      </c>
    </row>
    <row r="224" spans="1:8" x14ac:dyDescent="0.3">
      <c r="A224" s="1">
        <v>7</v>
      </c>
      <c r="B224" t="s">
        <v>1518</v>
      </c>
      <c r="C224" t="s">
        <v>6904</v>
      </c>
      <c r="D224" t="s">
        <v>6905</v>
      </c>
      <c r="E224" t="s">
        <v>6906</v>
      </c>
      <c r="F224" t="s">
        <v>331</v>
      </c>
      <c r="G224" t="s">
        <v>6907</v>
      </c>
    </row>
    <row r="225" spans="1:7" x14ac:dyDescent="0.3">
      <c r="A225" s="1">
        <v>8</v>
      </c>
      <c r="B225" t="s">
        <v>1521</v>
      </c>
      <c r="C225" t="s">
        <v>6908</v>
      </c>
      <c r="D225" t="s">
        <v>6909</v>
      </c>
      <c r="E225" t="s">
        <v>6910</v>
      </c>
      <c r="F225" t="s">
        <v>6911</v>
      </c>
      <c r="G225" t="s">
        <v>6912</v>
      </c>
    </row>
    <row r="226" spans="1:7" x14ac:dyDescent="0.3">
      <c r="A226" s="1">
        <v>9</v>
      </c>
      <c r="B226" t="s">
        <v>1527</v>
      </c>
      <c r="C226" t="s">
        <v>6913</v>
      </c>
      <c r="D226" t="s">
        <v>6914</v>
      </c>
      <c r="E226" t="s">
        <v>6915</v>
      </c>
      <c r="F226" t="s">
        <v>6916</v>
      </c>
      <c r="G226" t="s">
        <v>6917</v>
      </c>
    </row>
    <row r="227" spans="1:7" x14ac:dyDescent="0.3">
      <c r="A227" s="1">
        <v>10</v>
      </c>
      <c r="B227" t="s">
        <v>1533</v>
      </c>
      <c r="C227" t="s">
        <v>2826</v>
      </c>
      <c r="D227" t="s">
        <v>4737</v>
      </c>
      <c r="E227" t="s">
        <v>3745</v>
      </c>
      <c r="F227" t="s">
        <v>6918</v>
      </c>
      <c r="G227" t="s">
        <v>6919</v>
      </c>
    </row>
    <row r="228" spans="1:7" x14ac:dyDescent="0.3">
      <c r="A228" s="1">
        <v>11</v>
      </c>
      <c r="B228" t="s">
        <v>1539</v>
      </c>
      <c r="C228" t="s">
        <v>6920</v>
      </c>
      <c r="D228" t="s">
        <v>5735</v>
      </c>
      <c r="E228" t="s">
        <v>6921</v>
      </c>
      <c r="F228" t="s">
        <v>6922</v>
      </c>
      <c r="G228" t="s">
        <v>6923</v>
      </c>
    </row>
    <row r="229" spans="1:7" x14ac:dyDescent="0.3">
      <c r="A229" s="1">
        <v>12</v>
      </c>
      <c r="B229" t="s">
        <v>1545</v>
      </c>
      <c r="C229" t="s">
        <v>4374</v>
      </c>
      <c r="D229" t="s">
        <v>6924</v>
      </c>
      <c r="E229" t="s">
        <v>6925</v>
      </c>
      <c r="F229" t="s">
        <v>6926</v>
      </c>
      <c r="G229" t="s">
        <v>6927</v>
      </c>
    </row>
    <row r="230" spans="1:7" x14ac:dyDescent="0.3">
      <c r="A230" s="1">
        <v>13</v>
      </c>
      <c r="B230" t="s">
        <v>1551</v>
      </c>
      <c r="C230" t="s">
        <v>331</v>
      </c>
      <c r="D230" t="s">
        <v>6928</v>
      </c>
      <c r="E230" t="s">
        <v>6929</v>
      </c>
      <c r="F230" t="s">
        <v>6930</v>
      </c>
      <c r="G230" t="s">
        <v>6931</v>
      </c>
    </row>
    <row r="231" spans="1:7" x14ac:dyDescent="0.3">
      <c r="A231" s="1">
        <v>14</v>
      </c>
      <c r="B231" t="s">
        <v>1556</v>
      </c>
      <c r="C231" t="s">
        <v>6932</v>
      </c>
      <c r="D231" t="s">
        <v>6933</v>
      </c>
      <c r="E231" t="s">
        <v>6934</v>
      </c>
      <c r="F231" t="s">
        <v>6935</v>
      </c>
      <c r="G231" t="s">
        <v>6936</v>
      </c>
    </row>
    <row r="232" spans="1:7" x14ac:dyDescent="0.3">
      <c r="A232" s="1">
        <v>15</v>
      </c>
      <c r="B232" t="s">
        <v>1562</v>
      </c>
      <c r="C232" t="s">
        <v>6937</v>
      </c>
      <c r="D232" t="s">
        <v>6938</v>
      </c>
      <c r="E232" t="s">
        <v>6939</v>
      </c>
      <c r="F232" t="s">
        <v>6940</v>
      </c>
      <c r="G232" t="s">
        <v>6941</v>
      </c>
    </row>
    <row r="233" spans="1:7" x14ac:dyDescent="0.3">
      <c r="A233" s="1">
        <v>16</v>
      </c>
      <c r="B233" t="s">
        <v>1568</v>
      </c>
      <c r="C233" t="s">
        <v>1023</v>
      </c>
      <c r="D233" t="s">
        <v>6942</v>
      </c>
      <c r="E233" t="s">
        <v>3211</v>
      </c>
      <c r="F233" t="s">
        <v>6943</v>
      </c>
      <c r="G233" t="s">
        <v>6944</v>
      </c>
    </row>
    <row r="234" spans="1:7" x14ac:dyDescent="0.3">
      <c r="A234" s="1">
        <v>17</v>
      </c>
      <c r="B234" t="s">
        <v>1574</v>
      </c>
      <c r="C234" t="s">
        <v>3665</v>
      </c>
      <c r="D234" t="s">
        <v>6350</v>
      </c>
      <c r="E234" t="s">
        <v>1023</v>
      </c>
      <c r="F234" t="s">
        <v>6945</v>
      </c>
      <c r="G234" t="s">
        <v>6918</v>
      </c>
    </row>
    <row r="235" spans="1:7" x14ac:dyDescent="0.3">
      <c r="A235" s="1">
        <v>18</v>
      </c>
      <c r="B235" t="s">
        <v>1580</v>
      </c>
      <c r="C235" t="s">
        <v>6946</v>
      </c>
      <c r="D235" t="s">
        <v>6947</v>
      </c>
      <c r="E235" t="s">
        <v>6948</v>
      </c>
      <c r="F235" t="s">
        <v>6949</v>
      </c>
      <c r="G235" t="s">
        <v>6950</v>
      </c>
    </row>
    <row r="236" spans="1:7" x14ac:dyDescent="0.3">
      <c r="A236" s="1">
        <v>19</v>
      </c>
      <c r="B236" t="s">
        <v>1586</v>
      </c>
      <c r="C236" t="s">
        <v>331</v>
      </c>
      <c r="D236" t="s">
        <v>331</v>
      </c>
      <c r="E236" t="s">
        <v>331</v>
      </c>
      <c r="F236" t="s">
        <v>331</v>
      </c>
      <c r="G236" t="s">
        <v>331</v>
      </c>
    </row>
    <row r="237" spans="1:7" x14ac:dyDescent="0.3">
      <c r="A237" s="1">
        <v>20</v>
      </c>
      <c r="B237" t="s">
        <v>1590</v>
      </c>
      <c r="C237" t="s">
        <v>331</v>
      </c>
      <c r="D237" t="s">
        <v>331</v>
      </c>
      <c r="E237" t="s">
        <v>331</v>
      </c>
      <c r="F237" t="s">
        <v>331</v>
      </c>
      <c r="G237" t="s">
        <v>331</v>
      </c>
    </row>
    <row r="238" spans="1:7" x14ac:dyDescent="0.3">
      <c r="A238" s="1">
        <v>21</v>
      </c>
      <c r="B238" t="s">
        <v>1591</v>
      </c>
      <c r="C238" t="s">
        <v>331</v>
      </c>
      <c r="D238" t="s">
        <v>331</v>
      </c>
      <c r="E238" t="s">
        <v>331</v>
      </c>
      <c r="F238" t="s">
        <v>331</v>
      </c>
      <c r="G238" t="s">
        <v>331</v>
      </c>
    </row>
    <row r="239" spans="1:7" x14ac:dyDescent="0.3">
      <c r="A239" s="1">
        <v>22</v>
      </c>
      <c r="B239" t="s">
        <v>1592</v>
      </c>
      <c r="C239" t="s">
        <v>331</v>
      </c>
      <c r="D239" t="s">
        <v>331</v>
      </c>
      <c r="E239" t="s">
        <v>6951</v>
      </c>
      <c r="F239" t="s">
        <v>6952</v>
      </c>
      <c r="G239" t="s">
        <v>6953</v>
      </c>
    </row>
    <row r="240" spans="1:7" x14ac:dyDescent="0.3">
      <c r="A240" s="1">
        <v>23</v>
      </c>
      <c r="B240" t="s">
        <v>1593</v>
      </c>
      <c r="C240" t="s">
        <v>331</v>
      </c>
      <c r="D240" t="s">
        <v>331</v>
      </c>
      <c r="E240" t="s">
        <v>331</v>
      </c>
      <c r="F240" t="s">
        <v>331</v>
      </c>
      <c r="G240" t="s">
        <v>331</v>
      </c>
    </row>
    <row r="241" spans="1:8" x14ac:dyDescent="0.3">
      <c r="A241" s="1">
        <v>24</v>
      </c>
      <c r="B241" t="s">
        <v>1594</v>
      </c>
      <c r="C241" t="s">
        <v>6954</v>
      </c>
      <c r="D241" t="s">
        <v>6955</v>
      </c>
      <c r="E241" t="s">
        <v>6956</v>
      </c>
      <c r="F241" t="s">
        <v>6957</v>
      </c>
      <c r="G241" t="s">
        <v>6958</v>
      </c>
    </row>
    <row r="242" spans="1:8" x14ac:dyDescent="0.3">
      <c r="A242" s="1">
        <v>25</v>
      </c>
      <c r="B242" t="s">
        <v>1600</v>
      </c>
      <c r="C242" t="s">
        <v>331</v>
      </c>
      <c r="D242" t="s">
        <v>331</v>
      </c>
      <c r="E242" t="s">
        <v>331</v>
      </c>
      <c r="F242" t="s">
        <v>331</v>
      </c>
      <c r="G242" t="s">
        <v>331</v>
      </c>
    </row>
    <row r="243" spans="1:8" x14ac:dyDescent="0.3">
      <c r="A243" s="1">
        <v>26</v>
      </c>
      <c r="B243" t="s">
        <v>1601</v>
      </c>
      <c r="C243" t="s">
        <v>331</v>
      </c>
      <c r="D243" t="s">
        <v>6959</v>
      </c>
      <c r="E243" t="s">
        <v>6960</v>
      </c>
      <c r="F243" t="s">
        <v>6961</v>
      </c>
      <c r="G243" t="s">
        <v>4488</v>
      </c>
    </row>
    <row r="244" spans="1:8" x14ac:dyDescent="0.3">
      <c r="A244" s="1">
        <v>27</v>
      </c>
      <c r="B244" t="s">
        <v>1605</v>
      </c>
      <c r="C244" t="s">
        <v>331</v>
      </c>
      <c r="D244" t="s">
        <v>331</v>
      </c>
      <c r="E244" t="s">
        <v>331</v>
      </c>
      <c r="F244" t="s">
        <v>331</v>
      </c>
      <c r="G244" t="s">
        <v>331</v>
      </c>
    </row>
    <row r="245" spans="1:8" x14ac:dyDescent="0.3">
      <c r="A245" s="1">
        <v>28</v>
      </c>
      <c r="B245" t="s">
        <v>1606</v>
      </c>
      <c r="C245" t="s">
        <v>331</v>
      </c>
      <c r="D245" t="s">
        <v>331</v>
      </c>
      <c r="E245" t="s">
        <v>331</v>
      </c>
      <c r="F245" t="s">
        <v>331</v>
      </c>
      <c r="G245" t="s">
        <v>331</v>
      </c>
    </row>
    <row r="246" spans="1:8" x14ac:dyDescent="0.3">
      <c r="A246" s="1">
        <v>29</v>
      </c>
      <c r="B246" t="s">
        <v>635</v>
      </c>
      <c r="C246" t="s">
        <v>6962</v>
      </c>
      <c r="D246" t="s">
        <v>6963</v>
      </c>
      <c r="E246" t="s">
        <v>6964</v>
      </c>
      <c r="F246" t="s">
        <v>6965</v>
      </c>
      <c r="G246" t="s">
        <v>6966</v>
      </c>
    </row>
    <row r="247" spans="1:8" x14ac:dyDescent="0.3">
      <c r="A247" s="1">
        <v>30</v>
      </c>
      <c r="B247" t="s">
        <v>1612</v>
      </c>
      <c r="C247" t="s">
        <v>2843</v>
      </c>
      <c r="D247" t="s">
        <v>6967</v>
      </c>
      <c r="E247" t="s">
        <v>6968</v>
      </c>
      <c r="F247" t="s">
        <v>1175</v>
      </c>
      <c r="G247" t="s">
        <v>1175</v>
      </c>
    </row>
    <row r="248" spans="1:8" x14ac:dyDescent="0.3">
      <c r="A248" s="1">
        <v>31</v>
      </c>
      <c r="B248" t="s">
        <v>680</v>
      </c>
      <c r="C248" t="s">
        <v>6969</v>
      </c>
      <c r="D248" t="s">
        <v>6970</v>
      </c>
      <c r="E248" t="s">
        <v>6971</v>
      </c>
      <c r="F248" t="s">
        <v>6972</v>
      </c>
      <c r="G248" t="s">
        <v>6973</v>
      </c>
    </row>
    <row r="249" spans="1:8" x14ac:dyDescent="0.3">
      <c r="A249" s="1">
        <v>32</v>
      </c>
      <c r="B249" t="s">
        <v>666</v>
      </c>
      <c r="C249" t="s">
        <v>6974</v>
      </c>
      <c r="D249" t="s">
        <v>6975</v>
      </c>
      <c r="E249" t="s">
        <v>6976</v>
      </c>
      <c r="F249" t="s">
        <v>6977</v>
      </c>
      <c r="G249" t="s">
        <v>6978</v>
      </c>
    </row>
    <row r="250" spans="1:8" x14ac:dyDescent="0.3">
      <c r="A250" s="1">
        <v>33</v>
      </c>
      <c r="B250" t="s">
        <v>1627</v>
      </c>
      <c r="C250" t="s">
        <v>6979</v>
      </c>
      <c r="D250" t="s">
        <v>6980</v>
      </c>
      <c r="E250" t="s">
        <v>232</v>
      </c>
      <c r="F250" t="s">
        <v>6981</v>
      </c>
      <c r="G250" t="s">
        <v>6982</v>
      </c>
    </row>
    <row r="251" spans="1:8" x14ac:dyDescent="0.3">
      <c r="A251" s="1">
        <v>34</v>
      </c>
      <c r="B251" t="s">
        <v>687</v>
      </c>
      <c r="C251" t="s">
        <v>6983</v>
      </c>
      <c r="D251" t="s">
        <v>6984</v>
      </c>
      <c r="E251" t="s">
        <v>6985</v>
      </c>
      <c r="F251" t="s">
        <v>6986</v>
      </c>
      <c r="G251" t="s">
        <v>6987</v>
      </c>
    </row>
    <row r="252" spans="1:8" x14ac:dyDescent="0.3">
      <c r="A252" s="1">
        <v>35</v>
      </c>
      <c r="B252" t="s">
        <v>1636</v>
      </c>
      <c r="C252" t="s">
        <v>331</v>
      </c>
      <c r="D252" t="s">
        <v>6676</v>
      </c>
      <c r="E252" t="s">
        <v>6988</v>
      </c>
      <c r="F252" t="s">
        <v>6989</v>
      </c>
      <c r="G252" t="s">
        <v>6990</v>
      </c>
    </row>
    <row r="253" spans="1:8" x14ac:dyDescent="0.3">
      <c r="A253" s="1">
        <v>36</v>
      </c>
      <c r="B253" t="s">
        <v>1641</v>
      </c>
      <c r="C253" t="s">
        <v>331</v>
      </c>
      <c r="D253" t="s">
        <v>331</v>
      </c>
      <c r="E253" t="s">
        <v>331</v>
      </c>
      <c r="F253" t="s">
        <v>331</v>
      </c>
      <c r="G253" t="s">
        <v>6991</v>
      </c>
    </row>
    <row r="255" spans="1:8" x14ac:dyDescent="0.3">
      <c r="B255" s="1" t="s">
        <v>383</v>
      </c>
      <c r="C255" s="1" t="s">
        <v>319</v>
      </c>
      <c r="D255" s="1" t="s">
        <v>320</v>
      </c>
      <c r="E255" s="1" t="s">
        <v>321</v>
      </c>
      <c r="F255" s="1" t="s">
        <v>322</v>
      </c>
      <c r="G255" s="1" t="s">
        <v>323</v>
      </c>
      <c r="H255" s="1" t="s">
        <v>324</v>
      </c>
    </row>
    <row r="256" spans="1:8" x14ac:dyDescent="0.3">
      <c r="A256" s="1">
        <v>0</v>
      </c>
      <c r="B256" t="s">
        <v>1643</v>
      </c>
      <c r="C256" t="s">
        <v>6992</v>
      </c>
      <c r="D256" t="s">
        <v>6993</v>
      </c>
      <c r="E256" t="s">
        <v>6994</v>
      </c>
      <c r="F256" t="s">
        <v>6995</v>
      </c>
      <c r="G256" t="s">
        <v>6996</v>
      </c>
    </row>
    <row r="257" spans="1:7" x14ac:dyDescent="0.3">
      <c r="A257" s="1">
        <v>1</v>
      </c>
      <c r="B257" t="s">
        <v>1649</v>
      </c>
      <c r="C257" t="s">
        <v>6285</v>
      </c>
      <c r="D257" t="s">
        <v>6997</v>
      </c>
      <c r="E257" t="s">
        <v>6998</v>
      </c>
      <c r="F257" t="s">
        <v>6999</v>
      </c>
      <c r="G257" t="s">
        <v>5722</v>
      </c>
    </row>
    <row r="258" spans="1:7" x14ac:dyDescent="0.3">
      <c r="A258" s="1">
        <v>2</v>
      </c>
      <c r="B258" t="s">
        <v>1654</v>
      </c>
      <c r="C258" t="s">
        <v>7000</v>
      </c>
      <c r="D258" t="s">
        <v>7001</v>
      </c>
      <c r="E258" t="s">
        <v>7002</v>
      </c>
      <c r="F258" t="s">
        <v>7003</v>
      </c>
      <c r="G258" t="s">
        <v>7004</v>
      </c>
    </row>
    <row r="259" spans="1:7" x14ac:dyDescent="0.3">
      <c r="A259" s="1">
        <v>3</v>
      </c>
      <c r="B259" t="s">
        <v>1660</v>
      </c>
      <c r="C259" t="s">
        <v>331</v>
      </c>
      <c r="D259" t="s">
        <v>331</v>
      </c>
      <c r="E259" t="s">
        <v>331</v>
      </c>
      <c r="F259" t="s">
        <v>331</v>
      </c>
      <c r="G259" t="s">
        <v>331</v>
      </c>
    </row>
    <row r="260" spans="1:7" x14ac:dyDescent="0.3">
      <c r="A260" s="1">
        <v>4</v>
      </c>
      <c r="B260" t="s">
        <v>1661</v>
      </c>
      <c r="C260" t="s">
        <v>331</v>
      </c>
      <c r="D260" t="s">
        <v>5994</v>
      </c>
      <c r="E260" t="s">
        <v>7005</v>
      </c>
      <c r="F260" t="s">
        <v>7006</v>
      </c>
      <c r="G260" t="s">
        <v>2046</v>
      </c>
    </row>
    <row r="261" spans="1:7" x14ac:dyDescent="0.3">
      <c r="A261" s="1">
        <v>5</v>
      </c>
      <c r="B261" t="s">
        <v>1665</v>
      </c>
      <c r="C261" t="s">
        <v>7007</v>
      </c>
      <c r="D261" t="s">
        <v>7008</v>
      </c>
      <c r="E261" t="s">
        <v>3424</v>
      </c>
      <c r="F261" t="s">
        <v>7009</v>
      </c>
      <c r="G261" t="s">
        <v>3727</v>
      </c>
    </row>
    <row r="262" spans="1:7" x14ac:dyDescent="0.3">
      <c r="A262" s="1">
        <v>6</v>
      </c>
      <c r="B262" t="s">
        <v>698</v>
      </c>
      <c r="C262" t="s">
        <v>7010</v>
      </c>
      <c r="D262" t="s">
        <v>7011</v>
      </c>
      <c r="E262" t="s">
        <v>7012</v>
      </c>
      <c r="F262" t="s">
        <v>7013</v>
      </c>
      <c r="G262" t="s">
        <v>7014</v>
      </c>
    </row>
    <row r="263" spans="1:7" x14ac:dyDescent="0.3">
      <c r="A263" s="1">
        <v>7</v>
      </c>
      <c r="B263" t="s">
        <v>700</v>
      </c>
      <c r="C263" t="s">
        <v>2208</v>
      </c>
      <c r="D263" t="s">
        <v>2306</v>
      </c>
      <c r="E263" t="s">
        <v>7015</v>
      </c>
      <c r="F263" t="s">
        <v>7016</v>
      </c>
      <c r="G263" t="s">
        <v>7017</v>
      </c>
    </row>
    <row r="264" spans="1:7" x14ac:dyDescent="0.3">
      <c r="A264" s="1">
        <v>8</v>
      </c>
      <c r="B264" t="s">
        <v>699</v>
      </c>
      <c r="C264" t="s">
        <v>7018</v>
      </c>
      <c r="D264" t="s">
        <v>7019</v>
      </c>
      <c r="E264" t="s">
        <v>7020</v>
      </c>
      <c r="F264" t="s">
        <v>7021</v>
      </c>
      <c r="G264" t="s">
        <v>7022</v>
      </c>
    </row>
    <row r="265" spans="1:7" x14ac:dyDescent="0.3">
      <c r="A265" s="1">
        <v>9</v>
      </c>
      <c r="B265" t="s">
        <v>726</v>
      </c>
      <c r="C265" t="s">
        <v>7023</v>
      </c>
      <c r="D265" t="s">
        <v>7024</v>
      </c>
      <c r="E265" t="s">
        <v>7025</v>
      </c>
      <c r="F265" t="s">
        <v>7026</v>
      </c>
      <c r="G265" t="s">
        <v>7027</v>
      </c>
    </row>
    <row r="266" spans="1:7" x14ac:dyDescent="0.3">
      <c r="A266" s="1">
        <v>10</v>
      </c>
      <c r="B266" t="s">
        <v>1689</v>
      </c>
      <c r="C266" t="s">
        <v>7023</v>
      </c>
      <c r="D266" t="s">
        <v>7024</v>
      </c>
      <c r="E266" t="s">
        <v>7025</v>
      </c>
      <c r="F266" t="s">
        <v>7026</v>
      </c>
      <c r="G266" t="s">
        <v>7027</v>
      </c>
    </row>
    <row r="267" spans="1:7" x14ac:dyDescent="0.3">
      <c r="A267" s="1">
        <v>11</v>
      </c>
      <c r="B267" t="s">
        <v>735</v>
      </c>
      <c r="C267" t="s">
        <v>331</v>
      </c>
      <c r="D267" t="s">
        <v>331</v>
      </c>
      <c r="E267" t="s">
        <v>331</v>
      </c>
      <c r="F267" t="s">
        <v>331</v>
      </c>
      <c r="G267" t="s">
        <v>331</v>
      </c>
    </row>
    <row r="268" spans="1:7" x14ac:dyDescent="0.3">
      <c r="A268" s="1">
        <v>12</v>
      </c>
      <c r="B268" t="s">
        <v>1690</v>
      </c>
      <c r="C268" t="s">
        <v>331</v>
      </c>
      <c r="D268" t="s">
        <v>7028</v>
      </c>
      <c r="E268" t="s">
        <v>7029</v>
      </c>
      <c r="F268" t="s">
        <v>7030</v>
      </c>
      <c r="G268" t="s">
        <v>7031</v>
      </c>
    </row>
    <row r="269" spans="1:7" x14ac:dyDescent="0.3">
      <c r="A269" s="1">
        <v>13</v>
      </c>
      <c r="B269" t="s">
        <v>1694</v>
      </c>
      <c r="C269" t="s">
        <v>7032</v>
      </c>
      <c r="D269" t="s">
        <v>7033</v>
      </c>
      <c r="E269" t="s">
        <v>7034</v>
      </c>
      <c r="F269" t="s">
        <v>7035</v>
      </c>
      <c r="G269" t="s">
        <v>7036</v>
      </c>
    </row>
    <row r="270" spans="1:7" x14ac:dyDescent="0.3">
      <c r="A270" s="1">
        <v>14</v>
      </c>
      <c r="B270" t="s">
        <v>750</v>
      </c>
      <c r="C270" t="s">
        <v>7037</v>
      </c>
      <c r="D270" t="s">
        <v>7038</v>
      </c>
      <c r="E270" t="s">
        <v>7039</v>
      </c>
      <c r="F270" t="s">
        <v>7040</v>
      </c>
      <c r="G270" t="s">
        <v>7041</v>
      </c>
    </row>
    <row r="271" spans="1:7" x14ac:dyDescent="0.3">
      <c r="A271" s="1">
        <v>15</v>
      </c>
      <c r="B271" t="s">
        <v>756</v>
      </c>
      <c r="C271" t="s">
        <v>7037</v>
      </c>
      <c r="D271" t="s">
        <v>7038</v>
      </c>
      <c r="E271" t="s">
        <v>7039</v>
      </c>
      <c r="F271" t="s">
        <v>7040</v>
      </c>
      <c r="G271" t="s">
        <v>7041</v>
      </c>
    </row>
    <row r="272" spans="1:7" x14ac:dyDescent="0.3">
      <c r="A272" s="1">
        <v>16</v>
      </c>
      <c r="B272" t="s">
        <v>761</v>
      </c>
      <c r="C272" t="s">
        <v>7042</v>
      </c>
      <c r="D272" t="s">
        <v>7043</v>
      </c>
      <c r="E272" t="s">
        <v>7044</v>
      </c>
      <c r="F272" t="s">
        <v>7045</v>
      </c>
      <c r="G272" t="s">
        <v>7046</v>
      </c>
    </row>
    <row r="273" spans="1:7" x14ac:dyDescent="0.3">
      <c r="A273" s="1">
        <v>17</v>
      </c>
      <c r="B273" t="s">
        <v>774</v>
      </c>
      <c r="C273" t="s">
        <v>331</v>
      </c>
      <c r="D273" t="s">
        <v>331</v>
      </c>
      <c r="E273" t="s">
        <v>331</v>
      </c>
      <c r="F273" t="s">
        <v>7047</v>
      </c>
      <c r="G273" t="s">
        <v>7048</v>
      </c>
    </row>
    <row r="274" spans="1:7" x14ac:dyDescent="0.3">
      <c r="A274" s="1">
        <v>18</v>
      </c>
      <c r="B274" t="s">
        <v>775</v>
      </c>
      <c r="C274" t="s">
        <v>331</v>
      </c>
      <c r="D274" t="s">
        <v>331</v>
      </c>
      <c r="E274" t="s">
        <v>331</v>
      </c>
      <c r="F274" t="s">
        <v>331</v>
      </c>
      <c r="G274" t="s">
        <v>331</v>
      </c>
    </row>
    <row r="275" spans="1:7" x14ac:dyDescent="0.3">
      <c r="A275" s="1">
        <v>19</v>
      </c>
      <c r="B275" t="s">
        <v>776</v>
      </c>
      <c r="C275" t="s">
        <v>331</v>
      </c>
      <c r="D275" t="s">
        <v>331</v>
      </c>
      <c r="E275" t="s">
        <v>331</v>
      </c>
      <c r="F275" t="s">
        <v>7047</v>
      </c>
      <c r="G275" t="s">
        <v>7048</v>
      </c>
    </row>
    <row r="276" spans="1:7" x14ac:dyDescent="0.3">
      <c r="A276" s="1">
        <v>20</v>
      </c>
      <c r="B276" t="s">
        <v>777</v>
      </c>
      <c r="C276" t="s">
        <v>2827</v>
      </c>
      <c r="D276" t="s">
        <v>2827</v>
      </c>
      <c r="E276" t="s">
        <v>3665</v>
      </c>
      <c r="F276" t="s">
        <v>7049</v>
      </c>
      <c r="G276" t="s">
        <v>5779</v>
      </c>
    </row>
    <row r="277" spans="1:7" x14ac:dyDescent="0.3">
      <c r="A277" s="1">
        <v>21</v>
      </c>
      <c r="B277" t="s">
        <v>783</v>
      </c>
      <c r="C277" t="s">
        <v>7050</v>
      </c>
      <c r="D277" t="s">
        <v>7050</v>
      </c>
      <c r="E277" t="s">
        <v>7051</v>
      </c>
      <c r="F277" t="s">
        <v>7052</v>
      </c>
      <c r="G277" t="s">
        <v>7053</v>
      </c>
    </row>
    <row r="278" spans="1:7" x14ac:dyDescent="0.3">
      <c r="A278" s="1">
        <v>22</v>
      </c>
      <c r="B278" t="s">
        <v>1723</v>
      </c>
      <c r="C278" t="s">
        <v>22</v>
      </c>
      <c r="D278" t="s">
        <v>22</v>
      </c>
      <c r="E278" t="s">
        <v>1881</v>
      </c>
      <c r="F278" t="s">
        <v>7054</v>
      </c>
      <c r="G278" t="s">
        <v>3650</v>
      </c>
    </row>
    <row r="279" spans="1:7" x14ac:dyDescent="0.3">
      <c r="A279" s="1">
        <v>23</v>
      </c>
      <c r="B279" t="s">
        <v>789</v>
      </c>
      <c r="C279" t="s">
        <v>7055</v>
      </c>
      <c r="D279" t="s">
        <v>7056</v>
      </c>
      <c r="E279" t="s">
        <v>7057</v>
      </c>
      <c r="F279" t="s">
        <v>7058</v>
      </c>
      <c r="G279" t="s">
        <v>7059</v>
      </c>
    </row>
    <row r="280" spans="1:7" x14ac:dyDescent="0.3">
      <c r="A280" s="1">
        <v>24</v>
      </c>
      <c r="B280" t="s">
        <v>795</v>
      </c>
      <c r="C280" t="s">
        <v>331</v>
      </c>
      <c r="D280" t="s">
        <v>331</v>
      </c>
      <c r="E280" t="s">
        <v>331</v>
      </c>
      <c r="F280" t="s">
        <v>331</v>
      </c>
      <c r="G280" t="s">
        <v>331</v>
      </c>
    </row>
    <row r="281" spans="1:7" x14ac:dyDescent="0.3">
      <c r="A281" s="1">
        <v>25</v>
      </c>
      <c r="B281" t="s">
        <v>796</v>
      </c>
      <c r="C281" t="s">
        <v>331</v>
      </c>
      <c r="D281" t="s">
        <v>331</v>
      </c>
      <c r="E281" t="s">
        <v>331</v>
      </c>
      <c r="F281" t="s">
        <v>331</v>
      </c>
      <c r="G281" t="s">
        <v>331</v>
      </c>
    </row>
    <row r="282" spans="1:7" x14ac:dyDescent="0.3">
      <c r="A282" s="1">
        <v>26</v>
      </c>
      <c r="B282" t="s">
        <v>802</v>
      </c>
      <c r="C282" t="s">
        <v>331</v>
      </c>
      <c r="D282" t="s">
        <v>331</v>
      </c>
      <c r="E282" t="s">
        <v>331</v>
      </c>
      <c r="F282" t="s">
        <v>331</v>
      </c>
      <c r="G282" t="s">
        <v>331</v>
      </c>
    </row>
    <row r="283" spans="1:7" x14ac:dyDescent="0.3">
      <c r="A283" s="1">
        <v>27</v>
      </c>
      <c r="B283" t="s">
        <v>803</v>
      </c>
      <c r="C283" t="s">
        <v>331</v>
      </c>
      <c r="D283" t="s">
        <v>331</v>
      </c>
      <c r="E283" t="s">
        <v>331</v>
      </c>
      <c r="F283" t="s">
        <v>331</v>
      </c>
      <c r="G283" t="s">
        <v>331</v>
      </c>
    </row>
    <row r="284" spans="1:7" x14ac:dyDescent="0.3">
      <c r="A284" s="1">
        <v>28</v>
      </c>
      <c r="B284" t="s">
        <v>1736</v>
      </c>
      <c r="C284" t="s">
        <v>5157</v>
      </c>
      <c r="D284" t="s">
        <v>7060</v>
      </c>
      <c r="E284" t="s">
        <v>7061</v>
      </c>
      <c r="F284" t="s">
        <v>7062</v>
      </c>
      <c r="G284" t="s">
        <v>7063</v>
      </c>
    </row>
    <row r="285" spans="1:7" x14ac:dyDescent="0.3">
      <c r="A285" s="1">
        <v>29</v>
      </c>
      <c r="B285" t="s">
        <v>804</v>
      </c>
      <c r="C285" t="s">
        <v>7064</v>
      </c>
      <c r="D285" t="s">
        <v>7065</v>
      </c>
      <c r="E285" t="s">
        <v>7066</v>
      </c>
      <c r="F285" t="s">
        <v>331</v>
      </c>
      <c r="G285" t="s">
        <v>331</v>
      </c>
    </row>
    <row r="286" spans="1:7" x14ac:dyDescent="0.3">
      <c r="A286" s="1">
        <v>30</v>
      </c>
      <c r="B286" t="s">
        <v>808</v>
      </c>
      <c r="C286" t="s">
        <v>4258</v>
      </c>
      <c r="D286" t="s">
        <v>7067</v>
      </c>
      <c r="E286" t="s">
        <v>7068</v>
      </c>
      <c r="F286" t="s">
        <v>7069</v>
      </c>
      <c r="G286" t="s">
        <v>7070</v>
      </c>
    </row>
    <row r="287" spans="1:7" x14ac:dyDescent="0.3">
      <c r="A287" s="1">
        <v>31</v>
      </c>
      <c r="B287" t="s">
        <v>814</v>
      </c>
      <c r="C287" t="s">
        <v>2827</v>
      </c>
      <c r="D287" t="s">
        <v>2827</v>
      </c>
      <c r="E287" t="s">
        <v>3665</v>
      </c>
      <c r="F287" t="s">
        <v>1870</v>
      </c>
      <c r="G287" t="s">
        <v>1752</v>
      </c>
    </row>
    <row r="288" spans="1:7" x14ac:dyDescent="0.3">
      <c r="A288" s="1">
        <v>32</v>
      </c>
      <c r="B288" t="s">
        <v>815</v>
      </c>
      <c r="C288" t="s">
        <v>4258</v>
      </c>
      <c r="D288" t="s">
        <v>7067</v>
      </c>
      <c r="E288" t="s">
        <v>7068</v>
      </c>
      <c r="F288" t="s">
        <v>7071</v>
      </c>
      <c r="G288" t="s">
        <v>7072</v>
      </c>
    </row>
    <row r="289" spans="1:8" x14ac:dyDescent="0.3">
      <c r="A289" s="1">
        <v>33</v>
      </c>
      <c r="B289" t="s">
        <v>1761</v>
      </c>
      <c r="C289" t="s">
        <v>331</v>
      </c>
      <c r="D289" t="s">
        <v>331</v>
      </c>
      <c r="E289" t="s">
        <v>331</v>
      </c>
      <c r="F289" t="s">
        <v>331</v>
      </c>
      <c r="G289" t="s">
        <v>1210</v>
      </c>
    </row>
    <row r="290" spans="1:8" x14ac:dyDescent="0.3">
      <c r="A290" s="1">
        <v>34</v>
      </c>
      <c r="B290" t="s">
        <v>816</v>
      </c>
      <c r="C290" t="s">
        <v>331</v>
      </c>
      <c r="D290" t="s">
        <v>331</v>
      </c>
      <c r="E290" t="s">
        <v>331</v>
      </c>
      <c r="F290" t="s">
        <v>331</v>
      </c>
      <c r="G290" t="s">
        <v>331</v>
      </c>
    </row>
    <row r="291" spans="1:8" x14ac:dyDescent="0.3">
      <c r="A291" s="1">
        <v>35</v>
      </c>
      <c r="B291" t="s">
        <v>817</v>
      </c>
      <c r="C291" t="s">
        <v>2827</v>
      </c>
      <c r="D291" t="s">
        <v>2827</v>
      </c>
      <c r="E291" t="s">
        <v>3665</v>
      </c>
      <c r="F291" t="s">
        <v>1870</v>
      </c>
      <c r="G291" t="s">
        <v>1752</v>
      </c>
    </row>
    <row r="292" spans="1:8" x14ac:dyDescent="0.3">
      <c r="A292" s="1">
        <v>36</v>
      </c>
      <c r="B292" t="s">
        <v>818</v>
      </c>
      <c r="C292" t="s">
        <v>6983</v>
      </c>
      <c r="D292" t="s">
        <v>6984</v>
      </c>
      <c r="E292" t="s">
        <v>6985</v>
      </c>
      <c r="F292" t="s">
        <v>6986</v>
      </c>
      <c r="G292" t="s">
        <v>6987</v>
      </c>
    </row>
    <row r="294" spans="1:8" x14ac:dyDescent="0.3">
      <c r="B294" s="1" t="s">
        <v>383</v>
      </c>
      <c r="C294" s="1" t="s">
        <v>319</v>
      </c>
      <c r="D294" s="1" t="s">
        <v>320</v>
      </c>
      <c r="E294" s="1" t="s">
        <v>321</v>
      </c>
      <c r="F294" s="1" t="s">
        <v>322</v>
      </c>
      <c r="G294" s="1" t="s">
        <v>323</v>
      </c>
      <c r="H294" s="1" t="s">
        <v>324</v>
      </c>
    </row>
    <row r="295" spans="1:8" x14ac:dyDescent="0.3">
      <c r="A295" s="1">
        <v>0</v>
      </c>
      <c r="B295" t="s">
        <v>880</v>
      </c>
      <c r="C295" t="s">
        <v>7073</v>
      </c>
      <c r="D295" t="s">
        <v>7074</v>
      </c>
      <c r="E295" t="s">
        <v>7075</v>
      </c>
      <c r="F295" t="s">
        <v>7076</v>
      </c>
      <c r="G295" t="s">
        <v>7077</v>
      </c>
    </row>
    <row r="296" spans="1:8" x14ac:dyDescent="0.3">
      <c r="A296" s="1">
        <v>1</v>
      </c>
      <c r="B296" t="s">
        <v>886</v>
      </c>
      <c r="C296" t="s">
        <v>7073</v>
      </c>
      <c r="D296" t="s">
        <v>7074</v>
      </c>
      <c r="E296" t="s">
        <v>7075</v>
      </c>
      <c r="F296" t="s">
        <v>7076</v>
      </c>
      <c r="G296" t="s">
        <v>7077</v>
      </c>
    </row>
    <row r="297" spans="1:8" x14ac:dyDescent="0.3">
      <c r="A297" s="1">
        <v>2</v>
      </c>
      <c r="B297" t="s">
        <v>892</v>
      </c>
      <c r="C297" t="s">
        <v>331</v>
      </c>
      <c r="D297" t="s">
        <v>331</v>
      </c>
      <c r="E297" t="s">
        <v>331</v>
      </c>
      <c r="F297" t="s">
        <v>331</v>
      </c>
      <c r="G297" t="s">
        <v>331</v>
      </c>
    </row>
    <row r="298" spans="1:8" x14ac:dyDescent="0.3">
      <c r="A298" s="1">
        <v>3</v>
      </c>
      <c r="B298" t="s">
        <v>909</v>
      </c>
      <c r="C298" t="s">
        <v>331</v>
      </c>
      <c r="D298" t="s">
        <v>331</v>
      </c>
      <c r="E298" t="s">
        <v>331</v>
      </c>
      <c r="F298" t="s">
        <v>331</v>
      </c>
      <c r="G298" t="s">
        <v>331</v>
      </c>
    </row>
    <row r="299" spans="1:8" x14ac:dyDescent="0.3">
      <c r="A299" s="1">
        <v>4</v>
      </c>
      <c r="B299" t="s">
        <v>913</v>
      </c>
      <c r="C299" t="s">
        <v>7078</v>
      </c>
      <c r="D299" t="s">
        <v>2214</v>
      </c>
      <c r="E299" t="s">
        <v>7079</v>
      </c>
      <c r="F299" t="s">
        <v>7080</v>
      </c>
      <c r="G299" t="s">
        <v>4167</v>
      </c>
    </row>
    <row r="300" spans="1:8" x14ac:dyDescent="0.3">
      <c r="A300" s="1">
        <v>5</v>
      </c>
      <c r="B300" t="s">
        <v>916</v>
      </c>
      <c r="C300" t="s">
        <v>7081</v>
      </c>
      <c r="D300" t="s">
        <v>7082</v>
      </c>
      <c r="E300" t="s">
        <v>7083</v>
      </c>
      <c r="F300" t="s">
        <v>7084</v>
      </c>
      <c r="G300" t="s">
        <v>7085</v>
      </c>
    </row>
    <row r="301" spans="1:8" x14ac:dyDescent="0.3">
      <c r="A301" s="1">
        <v>6</v>
      </c>
      <c r="B301" t="s">
        <v>917</v>
      </c>
      <c r="C301" t="s">
        <v>7086</v>
      </c>
      <c r="D301" t="s">
        <v>7087</v>
      </c>
      <c r="E301" t="s">
        <v>7088</v>
      </c>
      <c r="F301" t="s">
        <v>7089</v>
      </c>
      <c r="G301" t="s">
        <v>7090</v>
      </c>
    </row>
    <row r="302" spans="1:8" x14ac:dyDescent="0.3">
      <c r="A302" s="1">
        <v>7</v>
      </c>
      <c r="B302" t="s">
        <v>918</v>
      </c>
      <c r="C302" t="s">
        <v>7091</v>
      </c>
      <c r="D302" t="s">
        <v>7092</v>
      </c>
      <c r="E302" t="s">
        <v>7093</v>
      </c>
      <c r="F302" t="s">
        <v>7094</v>
      </c>
      <c r="G302" t="s">
        <v>7095</v>
      </c>
    </row>
    <row r="303" spans="1:8" x14ac:dyDescent="0.3">
      <c r="A303" s="1">
        <v>8</v>
      </c>
      <c r="B303" t="s">
        <v>1791</v>
      </c>
      <c r="C303" t="s">
        <v>7096</v>
      </c>
      <c r="D303" t="s">
        <v>7087</v>
      </c>
      <c r="E303" t="s">
        <v>7097</v>
      </c>
      <c r="F303" t="s">
        <v>7098</v>
      </c>
      <c r="G303" t="s">
        <v>7099</v>
      </c>
    </row>
    <row r="304" spans="1:8" x14ac:dyDescent="0.3">
      <c r="A304" s="1">
        <v>9</v>
      </c>
      <c r="B304" t="s">
        <v>1797</v>
      </c>
      <c r="C304" t="s">
        <v>331</v>
      </c>
      <c r="D304" t="s">
        <v>7100</v>
      </c>
      <c r="E304" t="s">
        <v>7101</v>
      </c>
      <c r="F304" t="s">
        <v>7102</v>
      </c>
      <c r="G304" t="s">
        <v>7103</v>
      </c>
    </row>
    <row r="305" spans="1:8" x14ac:dyDescent="0.3">
      <c r="A305" s="1">
        <v>10</v>
      </c>
      <c r="B305" t="s">
        <v>919</v>
      </c>
      <c r="C305" t="s">
        <v>7104</v>
      </c>
      <c r="D305" t="s">
        <v>7105</v>
      </c>
      <c r="E305" t="s">
        <v>7106</v>
      </c>
      <c r="F305" t="s">
        <v>7107</v>
      </c>
      <c r="G305" t="s">
        <v>7108</v>
      </c>
    </row>
    <row r="306" spans="1:8" x14ac:dyDescent="0.3">
      <c r="A306" s="1">
        <v>11</v>
      </c>
      <c r="B306" t="s">
        <v>920</v>
      </c>
      <c r="C306" t="s">
        <v>7109</v>
      </c>
      <c r="D306" t="s">
        <v>7110</v>
      </c>
      <c r="E306" t="s">
        <v>2880</v>
      </c>
      <c r="F306" t="s">
        <v>7111</v>
      </c>
      <c r="G306" t="s">
        <v>4099</v>
      </c>
    </row>
    <row r="307" spans="1:8" x14ac:dyDescent="0.3">
      <c r="A307" s="1">
        <v>12</v>
      </c>
      <c r="B307" t="s">
        <v>922</v>
      </c>
      <c r="C307" t="s">
        <v>7112</v>
      </c>
      <c r="D307" t="s">
        <v>7113</v>
      </c>
      <c r="E307" t="s">
        <v>7114</v>
      </c>
      <c r="F307" t="s">
        <v>7115</v>
      </c>
      <c r="G307" t="s">
        <v>7116</v>
      </c>
    </row>
    <row r="308" spans="1:8" x14ac:dyDescent="0.3">
      <c r="A308" s="1">
        <v>13</v>
      </c>
      <c r="B308" t="s">
        <v>928</v>
      </c>
      <c r="C308" t="s">
        <v>331</v>
      </c>
      <c r="D308" t="s">
        <v>7117</v>
      </c>
      <c r="E308" t="s">
        <v>2147</v>
      </c>
      <c r="F308" t="s">
        <v>7118</v>
      </c>
      <c r="G308" t="s">
        <v>7119</v>
      </c>
    </row>
    <row r="309" spans="1:8" x14ac:dyDescent="0.3">
      <c r="A309" s="1">
        <v>14</v>
      </c>
      <c r="B309" t="s">
        <v>1815</v>
      </c>
      <c r="C309" t="s">
        <v>7120</v>
      </c>
      <c r="D309" t="s">
        <v>7121</v>
      </c>
      <c r="E309" t="s">
        <v>7122</v>
      </c>
      <c r="F309" t="s">
        <v>7123</v>
      </c>
      <c r="G309" t="s">
        <v>7124</v>
      </c>
    </row>
    <row r="311" spans="1:8" x14ac:dyDescent="0.3">
      <c r="B311" s="1" t="s">
        <v>383</v>
      </c>
      <c r="C311" s="1" t="s">
        <v>319</v>
      </c>
      <c r="D311" s="1" t="s">
        <v>320</v>
      </c>
      <c r="E311" s="1" t="s">
        <v>321</v>
      </c>
      <c r="F311" s="1" t="s">
        <v>322</v>
      </c>
      <c r="G311" s="1" t="s">
        <v>323</v>
      </c>
      <c r="H311" s="1" t="s">
        <v>324</v>
      </c>
    </row>
    <row r="312" spans="1:8" x14ac:dyDescent="0.3">
      <c r="A312" s="1">
        <v>0</v>
      </c>
      <c r="B312" t="s">
        <v>939</v>
      </c>
      <c r="C312" t="s">
        <v>7125</v>
      </c>
      <c r="D312" t="s">
        <v>7126</v>
      </c>
      <c r="E312" t="s">
        <v>7127</v>
      </c>
      <c r="F312" t="s">
        <v>7128</v>
      </c>
      <c r="G312" t="s">
        <v>7129</v>
      </c>
    </row>
    <row r="313" spans="1:8" x14ac:dyDescent="0.3">
      <c r="A313" s="1">
        <v>1</v>
      </c>
      <c r="B313" t="s">
        <v>945</v>
      </c>
      <c r="C313" t="s">
        <v>7125</v>
      </c>
      <c r="D313" t="s">
        <v>7126</v>
      </c>
      <c r="E313" t="s">
        <v>7127</v>
      </c>
      <c r="F313" t="s">
        <v>7128</v>
      </c>
      <c r="G313" t="s">
        <v>7130</v>
      </c>
    </row>
    <row r="314" spans="1:8" x14ac:dyDescent="0.3">
      <c r="A314" s="1">
        <v>2</v>
      </c>
      <c r="B314" t="s">
        <v>500</v>
      </c>
      <c r="C314" t="s">
        <v>331</v>
      </c>
      <c r="D314" t="s">
        <v>331</v>
      </c>
      <c r="E314" t="s">
        <v>331</v>
      </c>
      <c r="F314" t="s">
        <v>331</v>
      </c>
      <c r="G314" t="s">
        <v>7131</v>
      </c>
    </row>
    <row r="315" spans="1:8" x14ac:dyDescent="0.3">
      <c r="A315" s="1">
        <v>3</v>
      </c>
      <c r="B315" t="s">
        <v>1836</v>
      </c>
      <c r="C315" t="s">
        <v>331</v>
      </c>
      <c r="D315" t="s">
        <v>7132</v>
      </c>
      <c r="E315" t="s">
        <v>4535</v>
      </c>
      <c r="F315" t="s">
        <v>7133</v>
      </c>
      <c r="G315" t="s">
        <v>7134</v>
      </c>
    </row>
    <row r="316" spans="1:8" x14ac:dyDescent="0.3">
      <c r="A316" s="1">
        <v>4</v>
      </c>
      <c r="B316" t="s">
        <v>1841</v>
      </c>
      <c r="C316" t="s">
        <v>331</v>
      </c>
      <c r="D316" t="s">
        <v>7135</v>
      </c>
      <c r="E316" t="s">
        <v>331</v>
      </c>
      <c r="F316" t="s">
        <v>331</v>
      </c>
      <c r="G316" t="s">
        <v>331</v>
      </c>
    </row>
    <row r="317" spans="1:8" x14ac:dyDescent="0.3">
      <c r="A317" s="1">
        <v>5</v>
      </c>
      <c r="B317" t="s">
        <v>1842</v>
      </c>
      <c r="C317" t="s">
        <v>1857</v>
      </c>
      <c r="D317" t="s">
        <v>331</v>
      </c>
      <c r="E317" t="s">
        <v>7136</v>
      </c>
      <c r="F317" t="s">
        <v>7137</v>
      </c>
      <c r="G317" t="s">
        <v>4622</v>
      </c>
    </row>
    <row r="318" spans="1:8" x14ac:dyDescent="0.3">
      <c r="A318" s="1">
        <v>6</v>
      </c>
      <c r="B318" t="s">
        <v>946</v>
      </c>
      <c r="C318" t="s">
        <v>7138</v>
      </c>
      <c r="D318" t="s">
        <v>7139</v>
      </c>
      <c r="E318" t="s">
        <v>639</v>
      </c>
      <c r="F318" t="s">
        <v>7140</v>
      </c>
      <c r="G318" t="s">
        <v>7141</v>
      </c>
    </row>
    <row r="319" spans="1:8" x14ac:dyDescent="0.3">
      <c r="A319" s="1">
        <v>7</v>
      </c>
      <c r="B319" t="s">
        <v>952</v>
      </c>
      <c r="C319" t="s">
        <v>7142</v>
      </c>
      <c r="D319" t="s">
        <v>7143</v>
      </c>
      <c r="E319" t="s">
        <v>7144</v>
      </c>
      <c r="F319" t="s">
        <v>7145</v>
      </c>
      <c r="G319" t="s">
        <v>7146</v>
      </c>
    </row>
    <row r="320" spans="1:8" x14ac:dyDescent="0.3">
      <c r="A320" s="1">
        <v>8</v>
      </c>
      <c r="B320" t="s">
        <v>956</v>
      </c>
      <c r="C320" t="s">
        <v>7147</v>
      </c>
      <c r="D320" t="s">
        <v>7148</v>
      </c>
      <c r="E320" t="s">
        <v>7149</v>
      </c>
      <c r="F320" t="s">
        <v>7150</v>
      </c>
      <c r="G320" t="s">
        <v>7151</v>
      </c>
    </row>
    <row r="321" spans="1:7" x14ac:dyDescent="0.3">
      <c r="A321" s="1">
        <v>9</v>
      </c>
      <c r="B321" t="s">
        <v>960</v>
      </c>
      <c r="C321" t="s">
        <v>7147</v>
      </c>
      <c r="D321" t="s">
        <v>7148</v>
      </c>
      <c r="E321" t="s">
        <v>331</v>
      </c>
      <c r="F321" t="s">
        <v>7047</v>
      </c>
      <c r="G321" t="s">
        <v>7151</v>
      </c>
    </row>
    <row r="322" spans="1:7" x14ac:dyDescent="0.3">
      <c r="A322" s="1">
        <v>10</v>
      </c>
      <c r="B322" t="s">
        <v>962</v>
      </c>
      <c r="C322" t="s">
        <v>7152</v>
      </c>
      <c r="D322" t="s">
        <v>7153</v>
      </c>
      <c r="E322" t="s">
        <v>7154</v>
      </c>
      <c r="F322" t="s">
        <v>7155</v>
      </c>
      <c r="G322" t="s">
        <v>7156</v>
      </c>
    </row>
    <row r="323" spans="1:7" x14ac:dyDescent="0.3">
      <c r="A323" s="1">
        <v>11</v>
      </c>
      <c r="B323" t="s">
        <v>968</v>
      </c>
      <c r="C323" t="s">
        <v>7157</v>
      </c>
      <c r="D323" t="s">
        <v>7158</v>
      </c>
      <c r="E323" t="s">
        <v>7159</v>
      </c>
      <c r="F323" t="s">
        <v>7160</v>
      </c>
      <c r="G323" t="s">
        <v>7161</v>
      </c>
    </row>
    <row r="324" spans="1:7" x14ac:dyDescent="0.3">
      <c r="A324" s="1">
        <v>12</v>
      </c>
      <c r="B324" t="s">
        <v>969</v>
      </c>
      <c r="C324" t="s">
        <v>7162</v>
      </c>
      <c r="D324" t="s">
        <v>7163</v>
      </c>
      <c r="E324" t="s">
        <v>7164</v>
      </c>
      <c r="F324" t="s">
        <v>7165</v>
      </c>
      <c r="G324" t="s">
        <v>7166</v>
      </c>
    </row>
    <row r="325" spans="1:7" x14ac:dyDescent="0.3">
      <c r="A325" s="1">
        <v>13</v>
      </c>
      <c r="B325" t="s">
        <v>970</v>
      </c>
      <c r="C325" t="s">
        <v>7167</v>
      </c>
      <c r="D325" t="s">
        <v>7168</v>
      </c>
      <c r="E325" t="s">
        <v>7169</v>
      </c>
      <c r="F325" t="s">
        <v>7170</v>
      </c>
      <c r="G325" t="s">
        <v>7171</v>
      </c>
    </row>
    <row r="326" spans="1:7" x14ac:dyDescent="0.3">
      <c r="A326" s="1">
        <v>14</v>
      </c>
      <c r="B326" t="s">
        <v>971</v>
      </c>
      <c r="C326" t="s">
        <v>7172</v>
      </c>
      <c r="D326" t="s">
        <v>7173</v>
      </c>
      <c r="E326" t="s">
        <v>7174</v>
      </c>
      <c r="F326" t="s">
        <v>7175</v>
      </c>
      <c r="G326" t="s">
        <v>7176</v>
      </c>
    </row>
    <row r="327" spans="1:7" x14ac:dyDescent="0.3">
      <c r="A327" s="1">
        <v>15</v>
      </c>
      <c r="B327" t="s">
        <v>829</v>
      </c>
      <c r="C327" t="s">
        <v>2082</v>
      </c>
      <c r="D327" t="s">
        <v>7177</v>
      </c>
      <c r="E327" t="s">
        <v>2439</v>
      </c>
      <c r="F327" t="s">
        <v>7178</v>
      </c>
      <c r="G327" t="s">
        <v>7179</v>
      </c>
    </row>
    <row r="328" spans="1:7" x14ac:dyDescent="0.3">
      <c r="A328" s="1">
        <v>16</v>
      </c>
      <c r="B328" t="s">
        <v>919</v>
      </c>
      <c r="C328" t="s">
        <v>331</v>
      </c>
      <c r="D328" t="s">
        <v>331</v>
      </c>
      <c r="E328" t="s">
        <v>331</v>
      </c>
      <c r="F328" t="s">
        <v>331</v>
      </c>
      <c r="G328" t="s">
        <v>331</v>
      </c>
    </row>
    <row r="329" spans="1:7" x14ac:dyDescent="0.3">
      <c r="A329" s="1">
        <v>17</v>
      </c>
      <c r="B329" t="s">
        <v>920</v>
      </c>
      <c r="C329" t="s">
        <v>2082</v>
      </c>
      <c r="D329" t="s">
        <v>7177</v>
      </c>
      <c r="E329" t="s">
        <v>2439</v>
      </c>
      <c r="F329" t="s">
        <v>7178</v>
      </c>
      <c r="G329" t="s">
        <v>7179</v>
      </c>
    </row>
    <row r="330" spans="1:7" x14ac:dyDescent="0.3">
      <c r="A330" s="1">
        <v>18</v>
      </c>
      <c r="B330" t="s">
        <v>975</v>
      </c>
      <c r="C330" t="s">
        <v>7180</v>
      </c>
      <c r="D330" t="s">
        <v>7181</v>
      </c>
      <c r="E330" t="s">
        <v>7182</v>
      </c>
      <c r="F330" t="s">
        <v>7183</v>
      </c>
      <c r="G330" t="s">
        <v>7184</v>
      </c>
    </row>
    <row r="331" spans="1:7" x14ac:dyDescent="0.3">
      <c r="A331" s="1">
        <v>19</v>
      </c>
      <c r="B331" t="s">
        <v>980</v>
      </c>
      <c r="C331" t="s">
        <v>331</v>
      </c>
      <c r="D331" t="s">
        <v>7185</v>
      </c>
      <c r="E331" t="s">
        <v>7186</v>
      </c>
      <c r="F331" t="s">
        <v>7187</v>
      </c>
      <c r="G331" t="s">
        <v>7188</v>
      </c>
    </row>
    <row r="332" spans="1:7" x14ac:dyDescent="0.3">
      <c r="A332" s="1">
        <v>20</v>
      </c>
      <c r="B332" t="s">
        <v>1889</v>
      </c>
      <c r="C332" t="s">
        <v>7189</v>
      </c>
      <c r="D332" t="s">
        <v>7190</v>
      </c>
      <c r="E332" t="s">
        <v>7191</v>
      </c>
      <c r="F332" t="s">
        <v>7192</v>
      </c>
      <c r="G332" t="s">
        <v>7193</v>
      </c>
    </row>
    <row r="333" spans="1:7" x14ac:dyDescent="0.3">
      <c r="A333" s="1">
        <v>21</v>
      </c>
      <c r="B333" t="s">
        <v>990</v>
      </c>
      <c r="C333" t="s">
        <v>331</v>
      </c>
      <c r="D333" t="s">
        <v>331</v>
      </c>
      <c r="E333" t="s">
        <v>331</v>
      </c>
      <c r="F333" t="s">
        <v>331</v>
      </c>
      <c r="G333" t="s">
        <v>331</v>
      </c>
    </row>
    <row r="334" spans="1:7" x14ac:dyDescent="0.3">
      <c r="A334" s="1">
        <v>22</v>
      </c>
      <c r="B334" t="s">
        <v>996</v>
      </c>
      <c r="C334" t="s">
        <v>331</v>
      </c>
      <c r="D334" t="s">
        <v>997</v>
      </c>
      <c r="E334" t="s">
        <v>331</v>
      </c>
      <c r="F334" t="s">
        <v>997</v>
      </c>
      <c r="G334" t="s">
        <v>331</v>
      </c>
    </row>
    <row r="335" spans="1:7" x14ac:dyDescent="0.3">
      <c r="A335" s="1">
        <v>23</v>
      </c>
      <c r="B335" t="s">
        <v>998</v>
      </c>
      <c r="C335" t="s">
        <v>7194</v>
      </c>
      <c r="D335" t="s">
        <v>7195</v>
      </c>
      <c r="E335" t="s">
        <v>7196</v>
      </c>
      <c r="F335" t="s">
        <v>7197</v>
      </c>
      <c r="G335" t="s">
        <v>7198</v>
      </c>
    </row>
    <row r="336" spans="1:7" x14ac:dyDescent="0.3">
      <c r="A336" s="1">
        <v>24</v>
      </c>
      <c r="B336" t="s">
        <v>1004</v>
      </c>
      <c r="C336" t="s">
        <v>7199</v>
      </c>
      <c r="D336" t="s">
        <v>7200</v>
      </c>
      <c r="E336" t="s">
        <v>7201</v>
      </c>
      <c r="F336" t="s">
        <v>7202</v>
      </c>
      <c r="G336" t="s">
        <v>7203</v>
      </c>
    </row>
    <row r="337" spans="1:7" x14ac:dyDescent="0.3">
      <c r="A337" s="1">
        <v>25</v>
      </c>
      <c r="B337" t="s">
        <v>1009</v>
      </c>
      <c r="C337" t="s">
        <v>331</v>
      </c>
      <c r="D337" t="s">
        <v>7204</v>
      </c>
      <c r="E337" t="s">
        <v>7205</v>
      </c>
      <c r="F337" t="s">
        <v>7206</v>
      </c>
      <c r="G337" t="s">
        <v>7207</v>
      </c>
    </row>
    <row r="338" spans="1:7" x14ac:dyDescent="0.3">
      <c r="A338" s="1">
        <v>26</v>
      </c>
      <c r="B338" t="s">
        <v>1014</v>
      </c>
      <c r="C338" t="s">
        <v>331</v>
      </c>
      <c r="D338" t="s">
        <v>331</v>
      </c>
      <c r="E338" t="s">
        <v>331</v>
      </c>
      <c r="F338" t="s">
        <v>331</v>
      </c>
      <c r="G338" t="s">
        <v>7208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8"/>
  <sheetViews>
    <sheetView topLeftCell="B100" workbookViewId="0"/>
  </sheetViews>
  <sheetFormatPr defaultRowHeight="14.4" x14ac:dyDescent="0.3"/>
  <cols>
    <col min="1" max="1" width="0" hidden="1" customWidth="1"/>
    <col min="2" max="7" width="20.6640625" customWidth="1"/>
  </cols>
  <sheetData>
    <row r="1" spans="1:11" x14ac:dyDescent="0.3">
      <c r="B1" t="s">
        <v>0</v>
      </c>
      <c r="C1" t="s">
        <v>7209</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Independent Bank</v>
      </c>
    </row>
    <row r="2" spans="1:11" x14ac:dyDescent="0.3">
      <c r="B2" t="s">
        <v>2</v>
      </c>
      <c r="C2" t="s">
        <v>7210</v>
      </c>
      <c r="K2" t="str">
        <f>LEFT(C1,FIND("(",C1) - 2)</f>
        <v>Independent Bank Corp.</v>
      </c>
    </row>
    <row r="3" spans="1:11" x14ac:dyDescent="0.3">
      <c r="K3" t="str">
        <f>" is scheduled to report earnings "&amp;IFERROR("between "&amp;LEFT(C20,FIND("-",C20)-2)&amp;" and "&amp;RIGHT(C20,FIND("-",C20)-2),"on "&amp;C20)</f>
        <v xml:space="preserve"> is scheduled to report earnings on Jul 20, 2017</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$66.60, up .08% after opening slightly below yesterday's close</v>
      </c>
    </row>
    <row r="5" spans="1:11" x14ac:dyDescent="0.3">
      <c r="K5" t="str">
        <f>"The one year target estimate for " &amp; D1 &amp; " is " &amp; TEXT(C23,"$####.#0")</f>
        <v>The one year target estimate for Independent Bank is $64.20</v>
      </c>
    </row>
    <row r="6" spans="1:11" x14ac:dyDescent="0.3">
      <c r="K6" t="str">
        <f>" which would be " &amp; IF(OR(LEFT(ABS((C23-C2)/C2*100),1)="8",LEFT(ABS((C23-C2)/C2*100),2)="18"), "an ", "a ")  &amp;TEXT(ABS((C23-C2)/C2),"####.#0%")&amp;IF((C23-C2)&gt;0," increase over"," decrease from")&amp;" the current price"</f>
        <v xml:space="preserve"> which would be a 3.60% decrease from the current price</v>
      </c>
    </row>
    <row r="7" spans="1:11" x14ac:dyDescent="0.3">
      <c r="A7" s="1">
        <v>0</v>
      </c>
      <c r="B7" t="s">
        <v>5</v>
      </c>
      <c r="C7" t="s">
        <v>7211</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increase by 8.97% over last quarter based on the average of 5 analyst estimates (Yahoo Finance)</v>
      </c>
    </row>
    <row r="8" spans="1:11" x14ac:dyDescent="0.3">
      <c r="A8" s="1">
        <v>1</v>
      </c>
      <c r="B8" t="s">
        <v>7</v>
      </c>
      <c r="C8" t="s">
        <v>7212</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9</v>
      </c>
      <c r="C9" t="s">
        <v>7213</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2 times, and a negative earnings surprise 2 times</v>
      </c>
    </row>
    <row r="10" spans="1:11" x14ac:dyDescent="0.3">
      <c r="A10" s="1">
        <v>3</v>
      </c>
      <c r="B10" t="s">
        <v>11</v>
      </c>
      <c r="C10" t="s">
        <v>209</v>
      </c>
    </row>
    <row r="11" spans="1:11" x14ac:dyDescent="0.3">
      <c r="A11" s="1">
        <v>4</v>
      </c>
      <c r="B11" t="s">
        <v>13</v>
      </c>
      <c r="C11" t="s">
        <v>7214</v>
      </c>
    </row>
    <row r="12" spans="1:11" x14ac:dyDescent="0.3">
      <c r="A12" s="1">
        <v>5</v>
      </c>
      <c r="B12" t="s">
        <v>15</v>
      </c>
      <c r="C12" t="s">
        <v>7215</v>
      </c>
      <c r="D12" t="str">
        <f>LEFT(C12,FIND("-",C12)-2)</f>
        <v>46.75</v>
      </c>
      <c r="E12" t="str">
        <f>TRIM(RIGHT(C12,FIND("-",C12)-1))</f>
        <v>71.95</v>
      </c>
    </row>
    <row r="13" spans="1:11" x14ac:dyDescent="0.3">
      <c r="A13" s="1">
        <v>6</v>
      </c>
      <c r="B13" t="s">
        <v>17</v>
      </c>
      <c r="C13" t="s">
        <v>7216</v>
      </c>
    </row>
    <row r="14" spans="1:11" x14ac:dyDescent="0.3">
      <c r="A14" s="1">
        <v>7</v>
      </c>
      <c r="B14" t="s">
        <v>19</v>
      </c>
      <c r="C14" t="s">
        <v>7217</v>
      </c>
    </row>
    <row r="16" spans="1:11" x14ac:dyDescent="0.3">
      <c r="A16" s="1">
        <v>0</v>
      </c>
      <c r="B16" t="s">
        <v>21</v>
      </c>
      <c r="C16" t="s">
        <v>7218</v>
      </c>
    </row>
    <row r="17" spans="1:11" x14ac:dyDescent="0.3">
      <c r="A17" s="1">
        <v>1</v>
      </c>
      <c r="B17" t="s">
        <v>23</v>
      </c>
      <c r="C17" t="s">
        <v>2127</v>
      </c>
      <c r="K17" t="str">
        <f>K2 &amp; K3 &amp; ". " &amp; K4 &amp; ". " &amp; K5 &amp; K6 &amp; ". " &amp; K7 &amp; ". " &amp; K8 &amp; ". " &amp; K9 &amp; "."</f>
        <v>Independent Bank Corp. is scheduled to report earnings on Jul 20, 2017. The stock is currently trading at $66.60, up .08% after opening slightly below yesterday's close. The one year target estimate for Independent Bank is $64.20 which would be a 3.60% decrease from the current price. Earnings are expected to increase by 8.97% over last quarter based on the average of 5 analyst estimates (Yahoo Finance). The stock is trading in the high end of its 52-week range. Over the last 4 quarters, we've seen a positive earnings surprise 2 times, and a negative earnings surprise 2 times.</v>
      </c>
    </row>
    <row r="18" spans="1:11" x14ac:dyDescent="0.3">
      <c r="A18" s="1">
        <v>2</v>
      </c>
      <c r="B18" t="s">
        <v>24</v>
      </c>
      <c r="C18" t="s">
        <v>7219</v>
      </c>
    </row>
    <row r="19" spans="1:11" x14ac:dyDescent="0.3">
      <c r="A19" s="1">
        <v>3</v>
      </c>
      <c r="B19" t="s">
        <v>26</v>
      </c>
      <c r="C19" t="s">
        <v>7220</v>
      </c>
    </row>
    <row r="20" spans="1:11" x14ac:dyDescent="0.3">
      <c r="A20" s="1">
        <v>4</v>
      </c>
      <c r="B20" t="s">
        <v>28</v>
      </c>
      <c r="C20" t="s">
        <v>1167</v>
      </c>
    </row>
    <row r="21" spans="1:11" x14ac:dyDescent="0.3">
      <c r="A21" s="1">
        <v>5</v>
      </c>
      <c r="B21" t="s">
        <v>30</v>
      </c>
      <c r="C21" t="s">
        <v>7221</v>
      </c>
    </row>
    <row r="22" spans="1:11" x14ac:dyDescent="0.3">
      <c r="A22" s="1">
        <v>6</v>
      </c>
      <c r="B22" t="s">
        <v>32</v>
      </c>
      <c r="C22" t="s">
        <v>7222</v>
      </c>
    </row>
    <row r="23" spans="1:11" x14ac:dyDescent="0.3">
      <c r="A23" s="1">
        <v>7</v>
      </c>
      <c r="B23" t="s">
        <v>33</v>
      </c>
      <c r="C23" t="s">
        <v>7223</v>
      </c>
    </row>
    <row r="26" spans="1:11" x14ac:dyDescent="0.3">
      <c r="B26" s="1" t="s">
        <v>35</v>
      </c>
      <c r="C26" s="1" t="s">
        <v>36</v>
      </c>
      <c r="D26" s="1" t="s">
        <v>37</v>
      </c>
      <c r="E26" s="1" t="s">
        <v>38</v>
      </c>
      <c r="F26" s="1" t="s">
        <v>39</v>
      </c>
    </row>
    <row r="27" spans="1:11" x14ac:dyDescent="0.3">
      <c r="A27" s="1">
        <v>0</v>
      </c>
      <c r="B27" t="s">
        <v>40</v>
      </c>
      <c r="C27">
        <v>5</v>
      </c>
      <c r="D27">
        <v>5</v>
      </c>
      <c r="E27">
        <v>5</v>
      </c>
      <c r="F27">
        <v>5</v>
      </c>
    </row>
    <row r="28" spans="1:11" x14ac:dyDescent="0.3">
      <c r="A28" s="1">
        <v>1</v>
      </c>
      <c r="B28" t="s">
        <v>41</v>
      </c>
      <c r="C28">
        <v>0.78</v>
      </c>
      <c r="D28">
        <v>0.85</v>
      </c>
      <c r="E28">
        <v>3.28</v>
      </c>
      <c r="F28">
        <v>3.78</v>
      </c>
    </row>
    <row r="29" spans="1:11" x14ac:dyDescent="0.3">
      <c r="A29" s="1">
        <v>2</v>
      </c>
      <c r="B29" t="s">
        <v>42</v>
      </c>
      <c r="C29">
        <v>0.71</v>
      </c>
      <c r="D29">
        <v>0.8</v>
      </c>
      <c r="E29">
        <v>3.16</v>
      </c>
      <c r="F29">
        <v>3.59</v>
      </c>
    </row>
    <row r="30" spans="1:11" x14ac:dyDescent="0.3">
      <c r="A30" s="1">
        <v>3</v>
      </c>
      <c r="B30" t="s">
        <v>43</v>
      </c>
      <c r="C30">
        <v>0.88</v>
      </c>
      <c r="D30">
        <v>0.92</v>
      </c>
      <c r="E30">
        <v>3.52</v>
      </c>
      <c r="F30">
        <v>4</v>
      </c>
    </row>
    <row r="31" spans="1:11" x14ac:dyDescent="0.3">
      <c r="A31" s="1">
        <v>4</v>
      </c>
      <c r="B31" t="s">
        <v>44</v>
      </c>
      <c r="C31">
        <v>0.77</v>
      </c>
      <c r="D31">
        <v>0.78</v>
      </c>
      <c r="E31">
        <v>2.9</v>
      </c>
      <c r="F31">
        <v>3.28</v>
      </c>
    </row>
    <row r="33" spans="1:6" x14ac:dyDescent="0.3">
      <c r="B33" s="1" t="s">
        <v>45</v>
      </c>
      <c r="C33" s="1" t="s">
        <v>36</v>
      </c>
      <c r="D33" s="1" t="s">
        <v>37</v>
      </c>
      <c r="E33" s="1" t="s">
        <v>38</v>
      </c>
      <c r="F33" s="1" t="s">
        <v>39</v>
      </c>
    </row>
    <row r="34" spans="1:6" x14ac:dyDescent="0.3">
      <c r="A34" s="1">
        <v>0</v>
      </c>
      <c r="B34" t="s">
        <v>40</v>
      </c>
      <c r="C34" t="s">
        <v>3294</v>
      </c>
      <c r="D34" t="s">
        <v>3294</v>
      </c>
      <c r="E34" t="s">
        <v>3294</v>
      </c>
      <c r="F34" t="s">
        <v>3294</v>
      </c>
    </row>
    <row r="35" spans="1:6" x14ac:dyDescent="0.3">
      <c r="A35" s="1">
        <v>1</v>
      </c>
      <c r="B35" t="s">
        <v>41</v>
      </c>
      <c r="C35" t="s">
        <v>7224</v>
      </c>
      <c r="D35" t="s">
        <v>7225</v>
      </c>
      <c r="E35" t="s">
        <v>7226</v>
      </c>
      <c r="F35" t="s">
        <v>7227</v>
      </c>
    </row>
    <row r="36" spans="1:6" x14ac:dyDescent="0.3">
      <c r="A36" s="1">
        <v>2</v>
      </c>
      <c r="B36" t="s">
        <v>42</v>
      </c>
      <c r="C36" t="s">
        <v>7228</v>
      </c>
      <c r="D36" t="s">
        <v>7229</v>
      </c>
      <c r="E36" t="s">
        <v>7230</v>
      </c>
      <c r="F36" t="s">
        <v>7231</v>
      </c>
    </row>
    <row r="37" spans="1:6" x14ac:dyDescent="0.3">
      <c r="A37" s="1">
        <v>3</v>
      </c>
      <c r="B37" t="s">
        <v>43</v>
      </c>
      <c r="C37" t="s">
        <v>7232</v>
      </c>
      <c r="D37" t="s">
        <v>7233</v>
      </c>
      <c r="E37" t="s">
        <v>7234</v>
      </c>
      <c r="F37" t="s">
        <v>7235</v>
      </c>
    </row>
    <row r="38" spans="1:6" x14ac:dyDescent="0.3">
      <c r="A38" s="1">
        <v>4</v>
      </c>
      <c r="B38" t="s">
        <v>53</v>
      </c>
      <c r="C38" t="s">
        <v>7236</v>
      </c>
      <c r="D38" t="s">
        <v>7237</v>
      </c>
      <c r="E38" t="s">
        <v>7238</v>
      </c>
      <c r="F38" t="s">
        <v>7226</v>
      </c>
    </row>
    <row r="39" spans="1:6" x14ac:dyDescent="0.3">
      <c r="A39" s="1">
        <v>5</v>
      </c>
      <c r="B39" t="s">
        <v>55</v>
      </c>
      <c r="C39" t="s">
        <v>7239</v>
      </c>
      <c r="D39" t="s">
        <v>5565</v>
      </c>
      <c r="E39" t="s">
        <v>2548</v>
      </c>
      <c r="F39" t="s">
        <v>6609</v>
      </c>
    </row>
    <row r="41" spans="1:6" x14ac:dyDescent="0.3">
      <c r="B41" s="1" t="s">
        <v>58</v>
      </c>
      <c r="C41" s="1" t="s">
        <v>241</v>
      </c>
      <c r="D41" s="1" t="s">
        <v>242</v>
      </c>
      <c r="E41" s="1" t="s">
        <v>243</v>
      </c>
      <c r="F41" s="1" t="s">
        <v>244</v>
      </c>
    </row>
    <row r="42" spans="1:6" x14ac:dyDescent="0.3">
      <c r="A42" s="1">
        <v>0</v>
      </c>
      <c r="B42" t="s">
        <v>63</v>
      </c>
      <c r="C42" t="s">
        <v>261</v>
      </c>
      <c r="D42" t="s">
        <v>4377</v>
      </c>
      <c r="E42" t="s">
        <v>7240</v>
      </c>
      <c r="F42" t="s">
        <v>245</v>
      </c>
    </row>
    <row r="43" spans="1:6" x14ac:dyDescent="0.3">
      <c r="A43" s="1">
        <v>1</v>
      </c>
      <c r="B43" t="s">
        <v>66</v>
      </c>
      <c r="C43" t="s">
        <v>143</v>
      </c>
      <c r="D43" t="s">
        <v>245</v>
      </c>
      <c r="E43" t="s">
        <v>7241</v>
      </c>
      <c r="F43" t="s">
        <v>4377</v>
      </c>
    </row>
    <row r="44" spans="1:6" x14ac:dyDescent="0.3">
      <c r="A44" s="1">
        <v>2</v>
      </c>
      <c r="B44" t="s">
        <v>69</v>
      </c>
      <c r="C44" t="s">
        <v>64</v>
      </c>
      <c r="D44" t="s">
        <v>1192</v>
      </c>
      <c r="E44" t="s">
        <v>1106</v>
      </c>
      <c r="F44" t="s">
        <v>6068</v>
      </c>
    </row>
    <row r="45" spans="1:6" x14ac:dyDescent="0.3">
      <c r="A45" s="1">
        <v>3</v>
      </c>
      <c r="B45" t="s">
        <v>72</v>
      </c>
      <c r="C45" t="s">
        <v>6677</v>
      </c>
      <c r="D45" t="s">
        <v>7242</v>
      </c>
      <c r="E45" t="s">
        <v>7243</v>
      </c>
      <c r="F45" t="s">
        <v>7244</v>
      </c>
    </row>
    <row r="47" spans="1:6" x14ac:dyDescent="0.3">
      <c r="B47" s="1" t="s">
        <v>75</v>
      </c>
      <c r="C47" s="1" t="s">
        <v>36</v>
      </c>
      <c r="D47" s="1" t="s">
        <v>37</v>
      </c>
      <c r="E47" s="1" t="s">
        <v>38</v>
      </c>
      <c r="F47" s="1" t="s">
        <v>39</v>
      </c>
    </row>
    <row r="48" spans="1:6" x14ac:dyDescent="0.3">
      <c r="A48" s="1">
        <v>0</v>
      </c>
      <c r="B48" t="s">
        <v>76</v>
      </c>
      <c r="C48">
        <v>0.78</v>
      </c>
      <c r="D48">
        <v>0.85</v>
      </c>
      <c r="E48">
        <v>3.28</v>
      </c>
      <c r="F48">
        <v>3.78</v>
      </c>
    </row>
    <row r="49" spans="1:6" x14ac:dyDescent="0.3">
      <c r="A49" s="1">
        <v>1</v>
      </c>
      <c r="B49" t="s">
        <v>77</v>
      </c>
      <c r="C49">
        <v>0.8</v>
      </c>
      <c r="D49">
        <v>0.85</v>
      </c>
      <c r="E49">
        <v>3.27</v>
      </c>
      <c r="F49">
        <v>3.78</v>
      </c>
    </row>
    <row r="50" spans="1:6" x14ac:dyDescent="0.3">
      <c r="A50" s="1">
        <v>2</v>
      </c>
      <c r="B50" t="s">
        <v>78</v>
      </c>
      <c r="C50">
        <v>0.8</v>
      </c>
      <c r="D50">
        <v>0.85</v>
      </c>
      <c r="E50">
        <v>3.28</v>
      </c>
      <c r="F50">
        <v>3.78</v>
      </c>
    </row>
    <row r="51" spans="1:6" x14ac:dyDescent="0.3">
      <c r="A51" s="1">
        <v>3</v>
      </c>
      <c r="B51" t="s">
        <v>79</v>
      </c>
      <c r="C51">
        <v>0.8</v>
      </c>
      <c r="D51">
        <v>0.85</v>
      </c>
      <c r="E51">
        <v>3.28</v>
      </c>
      <c r="F51">
        <v>3.78</v>
      </c>
    </row>
    <row r="52" spans="1:6" x14ac:dyDescent="0.3">
      <c r="A52" s="1">
        <v>4</v>
      </c>
      <c r="B52" t="s">
        <v>80</v>
      </c>
      <c r="C52">
        <v>0.8</v>
      </c>
      <c r="D52">
        <v>0.91</v>
      </c>
      <c r="E52">
        <v>3.39</v>
      </c>
      <c r="F52">
        <v>3.89</v>
      </c>
    </row>
    <row r="54" spans="1:6" x14ac:dyDescent="0.3">
      <c r="B54" s="1" t="s">
        <v>81</v>
      </c>
      <c r="C54" s="1" t="s">
        <v>36</v>
      </c>
      <c r="D54" s="1" t="s">
        <v>37</v>
      </c>
      <c r="E54" s="1" t="s">
        <v>38</v>
      </c>
      <c r="F54" s="1" t="s">
        <v>39</v>
      </c>
    </row>
    <row r="55" spans="1:6" x14ac:dyDescent="0.3">
      <c r="A55" s="1">
        <v>0</v>
      </c>
      <c r="B55" t="s">
        <v>82</v>
      </c>
      <c r="D55">
        <v>1</v>
      </c>
      <c r="E55">
        <v>1</v>
      </c>
    </row>
    <row r="56" spans="1:6" x14ac:dyDescent="0.3">
      <c r="A56" s="1">
        <v>1</v>
      </c>
      <c r="B56" t="s">
        <v>83</v>
      </c>
      <c r="D56">
        <v>1</v>
      </c>
      <c r="E56">
        <v>1</v>
      </c>
    </row>
    <row r="57" spans="1:6" x14ac:dyDescent="0.3">
      <c r="A57" s="1">
        <v>2</v>
      </c>
      <c r="B57" t="s">
        <v>84</v>
      </c>
      <c r="C57">
        <v>1</v>
      </c>
    </row>
    <row r="58" spans="1:6" x14ac:dyDescent="0.3">
      <c r="A58" s="1">
        <v>3</v>
      </c>
      <c r="B58" t="s">
        <v>85</v>
      </c>
    </row>
    <row r="60" spans="1:6" x14ac:dyDescent="0.3">
      <c r="B60" s="1" t="s">
        <v>86</v>
      </c>
      <c r="C60" s="1" t="s">
        <v>7245</v>
      </c>
      <c r="D60" s="1" t="s">
        <v>88</v>
      </c>
      <c r="E60" s="1" t="s">
        <v>89</v>
      </c>
      <c r="F60" s="1" t="s">
        <v>90</v>
      </c>
    </row>
    <row r="61" spans="1:6" x14ac:dyDescent="0.3">
      <c r="A61" s="1">
        <v>0</v>
      </c>
      <c r="B61" t="s">
        <v>91</v>
      </c>
      <c r="C61" t="s">
        <v>5759</v>
      </c>
      <c r="F61">
        <v>0.19</v>
      </c>
    </row>
    <row r="62" spans="1:6" x14ac:dyDescent="0.3">
      <c r="A62" s="1">
        <v>1</v>
      </c>
      <c r="B62" t="s">
        <v>93</v>
      </c>
      <c r="C62" t="s">
        <v>6080</v>
      </c>
      <c r="F62">
        <v>0.21</v>
      </c>
    </row>
    <row r="63" spans="1:6" x14ac:dyDescent="0.3">
      <c r="A63" s="1">
        <v>2</v>
      </c>
      <c r="B63" t="s">
        <v>95</v>
      </c>
      <c r="C63" t="s">
        <v>7246</v>
      </c>
      <c r="F63">
        <v>0.08</v>
      </c>
    </row>
    <row r="64" spans="1:6" x14ac:dyDescent="0.3">
      <c r="A64" s="1">
        <v>3</v>
      </c>
      <c r="B64" t="s">
        <v>96</v>
      </c>
      <c r="C64" t="s">
        <v>3152</v>
      </c>
      <c r="F64">
        <v>0.12</v>
      </c>
    </row>
    <row r="65" spans="1:6" x14ac:dyDescent="0.3">
      <c r="A65" s="1">
        <v>4</v>
      </c>
      <c r="B65" t="s">
        <v>98</v>
      </c>
      <c r="C65" t="s">
        <v>6681</v>
      </c>
      <c r="F65">
        <v>0.09</v>
      </c>
    </row>
    <row r="66" spans="1:6" x14ac:dyDescent="0.3">
      <c r="A66" s="1">
        <v>5</v>
      </c>
      <c r="B66" t="s">
        <v>100</v>
      </c>
      <c r="C66" t="s">
        <v>7247</v>
      </c>
    </row>
    <row r="68" spans="1:6" x14ac:dyDescent="0.3">
      <c r="A68" s="1">
        <v>0</v>
      </c>
      <c r="B68" t="s">
        <v>102</v>
      </c>
      <c r="C68" t="s">
        <v>7218</v>
      </c>
    </row>
    <row r="69" spans="1:6" x14ac:dyDescent="0.3">
      <c r="A69" s="1">
        <v>1</v>
      </c>
      <c r="B69" t="s">
        <v>103</v>
      </c>
    </row>
    <row r="70" spans="1:6" x14ac:dyDescent="0.3">
      <c r="A70" s="1">
        <v>2</v>
      </c>
      <c r="B70" t="s">
        <v>104</v>
      </c>
      <c r="C70" t="s">
        <v>7219</v>
      </c>
    </row>
    <row r="71" spans="1:6" x14ac:dyDescent="0.3">
      <c r="A71" s="1">
        <v>3</v>
      </c>
      <c r="B71" t="s">
        <v>105</v>
      </c>
      <c r="C71" t="s">
        <v>7248</v>
      </c>
    </row>
    <row r="72" spans="1:6" x14ac:dyDescent="0.3">
      <c r="A72" s="1">
        <v>4</v>
      </c>
      <c r="B72" t="s">
        <v>107</v>
      </c>
      <c r="C72" t="s">
        <v>2589</v>
      </c>
    </row>
    <row r="73" spans="1:6" x14ac:dyDescent="0.3">
      <c r="A73" s="1">
        <v>5</v>
      </c>
      <c r="B73" t="s">
        <v>109</v>
      </c>
      <c r="C73" t="s">
        <v>7249</v>
      </c>
    </row>
    <row r="74" spans="1:6" x14ac:dyDescent="0.3">
      <c r="A74" s="1">
        <v>6</v>
      </c>
      <c r="B74" t="s">
        <v>111</v>
      </c>
      <c r="C74" t="s">
        <v>2756</v>
      </c>
    </row>
    <row r="75" spans="1:6" x14ac:dyDescent="0.3">
      <c r="A75" s="1">
        <v>7</v>
      </c>
      <c r="B75" t="s">
        <v>113</v>
      </c>
    </row>
    <row r="76" spans="1:6" x14ac:dyDescent="0.3">
      <c r="A76" s="1">
        <v>8</v>
      </c>
      <c r="B76" t="s">
        <v>114</v>
      </c>
    </row>
    <row r="78" spans="1:6" x14ac:dyDescent="0.3">
      <c r="A78" s="1">
        <v>0</v>
      </c>
      <c r="B78" t="s">
        <v>115</v>
      </c>
      <c r="C78" t="s">
        <v>116</v>
      </c>
    </row>
    <row r="79" spans="1:6" x14ac:dyDescent="0.3">
      <c r="A79" s="1">
        <v>1</v>
      </c>
      <c r="B79" t="s">
        <v>117</v>
      </c>
      <c r="C79" t="s">
        <v>118</v>
      </c>
    </row>
    <row r="81" spans="1:3" x14ac:dyDescent="0.3">
      <c r="A81" s="1">
        <v>0</v>
      </c>
      <c r="B81" t="s">
        <v>119</v>
      </c>
      <c r="C81" t="s">
        <v>7250</v>
      </c>
    </row>
    <row r="82" spans="1:3" x14ac:dyDescent="0.3">
      <c r="A82" s="1">
        <v>1</v>
      </c>
      <c r="B82" t="s">
        <v>121</v>
      </c>
      <c r="C82" t="s">
        <v>7251</v>
      </c>
    </row>
    <row r="84" spans="1:3" x14ac:dyDescent="0.3">
      <c r="A84" s="1">
        <v>0</v>
      </c>
      <c r="B84" t="s">
        <v>123</v>
      </c>
      <c r="C84" t="s">
        <v>7252</v>
      </c>
    </row>
    <row r="85" spans="1:3" x14ac:dyDescent="0.3">
      <c r="A85" s="1">
        <v>1</v>
      </c>
      <c r="B85" t="s">
        <v>124</v>
      </c>
      <c r="C85" t="s">
        <v>7253</v>
      </c>
    </row>
    <row r="87" spans="1:3" x14ac:dyDescent="0.3">
      <c r="A87" s="1">
        <v>0</v>
      </c>
      <c r="B87" t="s">
        <v>126</v>
      </c>
      <c r="C87" t="s">
        <v>7254</v>
      </c>
    </row>
    <row r="88" spans="1:3" x14ac:dyDescent="0.3">
      <c r="A88" s="1">
        <v>1</v>
      </c>
      <c r="B88" t="s">
        <v>128</v>
      </c>
      <c r="C88" t="s">
        <v>7255</v>
      </c>
    </row>
    <row r="89" spans="1:3" x14ac:dyDescent="0.3">
      <c r="A89" s="1">
        <v>2</v>
      </c>
      <c r="B89" t="s">
        <v>130</v>
      </c>
      <c r="C89" t="s">
        <v>1210</v>
      </c>
    </row>
    <row r="90" spans="1:3" x14ac:dyDescent="0.3">
      <c r="A90" s="1">
        <v>3</v>
      </c>
      <c r="B90" t="s">
        <v>132</v>
      </c>
    </row>
    <row r="91" spans="1:3" x14ac:dyDescent="0.3">
      <c r="A91" s="1">
        <v>4</v>
      </c>
      <c r="B91" t="s">
        <v>134</v>
      </c>
    </row>
    <row r="92" spans="1:3" x14ac:dyDescent="0.3">
      <c r="A92" s="1">
        <v>5</v>
      </c>
      <c r="B92" t="s">
        <v>136</v>
      </c>
      <c r="C92" t="s">
        <v>7256</v>
      </c>
    </row>
    <row r="93" spans="1:3" x14ac:dyDescent="0.3">
      <c r="A93" s="1">
        <v>6</v>
      </c>
      <c r="B93" t="s">
        <v>138</v>
      </c>
      <c r="C93" t="s">
        <v>7220</v>
      </c>
    </row>
    <row r="94" spans="1:3" x14ac:dyDescent="0.3">
      <c r="A94" s="1">
        <v>7</v>
      </c>
      <c r="B94" t="s">
        <v>139</v>
      </c>
      <c r="C94" t="s">
        <v>256</v>
      </c>
    </row>
    <row r="96" spans="1:3" x14ac:dyDescent="0.3">
      <c r="A96" s="1">
        <v>0</v>
      </c>
      <c r="B96" t="s">
        <v>140</v>
      </c>
      <c r="C96" t="s">
        <v>7257</v>
      </c>
    </row>
    <row r="97" spans="1:3" x14ac:dyDescent="0.3">
      <c r="A97" s="1">
        <v>1</v>
      </c>
      <c r="B97" t="s">
        <v>142</v>
      </c>
      <c r="C97" t="s">
        <v>7258</v>
      </c>
    </row>
    <row r="98" spans="1:3" x14ac:dyDescent="0.3">
      <c r="A98" s="1">
        <v>2</v>
      </c>
      <c r="B98" t="s">
        <v>144</v>
      </c>
      <c r="C98" t="s">
        <v>7259</v>
      </c>
    </row>
    <row r="99" spans="1:3" x14ac:dyDescent="0.3">
      <c r="A99" s="1">
        <v>3</v>
      </c>
      <c r="B99" t="s">
        <v>146</v>
      </c>
    </row>
    <row r="100" spans="1:3" x14ac:dyDescent="0.3">
      <c r="A100" s="1">
        <v>4</v>
      </c>
      <c r="B100" t="s">
        <v>148</v>
      </c>
    </row>
    <row r="101" spans="1:3" x14ac:dyDescent="0.3">
      <c r="A101" s="1">
        <v>5</v>
      </c>
      <c r="B101" t="s">
        <v>149</v>
      </c>
      <c r="C101" t="s">
        <v>7260</v>
      </c>
    </row>
    <row r="103" spans="1:3" x14ac:dyDescent="0.3">
      <c r="A103" s="1">
        <v>0</v>
      </c>
      <c r="B103" t="s">
        <v>151</v>
      </c>
      <c r="C103" t="s">
        <v>7261</v>
      </c>
    </row>
    <row r="104" spans="1:3" x14ac:dyDescent="0.3">
      <c r="A104" s="1">
        <v>1</v>
      </c>
      <c r="B104" t="s">
        <v>152</v>
      </c>
    </row>
    <row r="106" spans="1:3" x14ac:dyDescent="0.3">
      <c r="A106" s="1">
        <v>0</v>
      </c>
      <c r="B106" t="s">
        <v>23</v>
      </c>
      <c r="C106" t="s">
        <v>2127</v>
      </c>
    </row>
    <row r="107" spans="1:3" x14ac:dyDescent="0.3">
      <c r="A107" s="1">
        <v>1</v>
      </c>
      <c r="B107" t="s">
        <v>153</v>
      </c>
      <c r="C107" t="s">
        <v>7262</v>
      </c>
    </row>
    <row r="108" spans="1:3" x14ac:dyDescent="0.3">
      <c r="A108" s="1">
        <v>2</v>
      </c>
      <c r="B108" t="s">
        <v>155</v>
      </c>
      <c r="C108" t="s">
        <v>156</v>
      </c>
    </row>
    <row r="109" spans="1:3" x14ac:dyDescent="0.3">
      <c r="A109" s="1">
        <v>3</v>
      </c>
      <c r="B109" t="s">
        <v>157</v>
      </c>
      <c r="C109" t="s">
        <v>7263</v>
      </c>
    </row>
    <row r="110" spans="1:3" x14ac:dyDescent="0.3">
      <c r="A110" s="1">
        <v>4</v>
      </c>
      <c r="B110" t="s">
        <v>159</v>
      </c>
      <c r="C110" t="s">
        <v>7264</v>
      </c>
    </row>
    <row r="111" spans="1:3" x14ac:dyDescent="0.3">
      <c r="A111" s="1">
        <v>5</v>
      </c>
      <c r="B111" t="s">
        <v>161</v>
      </c>
      <c r="C111" t="s">
        <v>7265</v>
      </c>
    </row>
    <row r="112" spans="1:3" x14ac:dyDescent="0.3">
      <c r="A112" s="1">
        <v>6</v>
      </c>
      <c r="B112" t="s">
        <v>163</v>
      </c>
      <c r="C112" t="s">
        <v>7266</v>
      </c>
    </row>
    <row r="114" spans="1:3" x14ac:dyDescent="0.3">
      <c r="A114" s="1">
        <v>0</v>
      </c>
      <c r="B114" t="s">
        <v>165</v>
      </c>
      <c r="C114" t="s">
        <v>7267</v>
      </c>
    </row>
    <row r="115" spans="1:3" x14ac:dyDescent="0.3">
      <c r="A115" s="1">
        <v>1</v>
      </c>
      <c r="B115" t="s">
        <v>167</v>
      </c>
      <c r="C115" t="s">
        <v>7268</v>
      </c>
    </row>
    <row r="116" spans="1:3" x14ac:dyDescent="0.3">
      <c r="A116" s="1">
        <v>2</v>
      </c>
      <c r="B116" t="s">
        <v>169</v>
      </c>
      <c r="C116" t="s">
        <v>7269</v>
      </c>
    </row>
    <row r="117" spans="1:3" x14ac:dyDescent="0.3">
      <c r="A117" s="1">
        <v>3</v>
      </c>
      <c r="B117" t="s">
        <v>171</v>
      </c>
      <c r="C117" t="s">
        <v>7270</v>
      </c>
    </row>
    <row r="118" spans="1:3" x14ac:dyDescent="0.3">
      <c r="A118" s="1">
        <v>4</v>
      </c>
      <c r="B118" t="s">
        <v>173</v>
      </c>
      <c r="C118" t="s">
        <v>7271</v>
      </c>
    </row>
    <row r="119" spans="1:3" x14ac:dyDescent="0.3">
      <c r="A119" s="1">
        <v>5</v>
      </c>
      <c r="B119" t="s">
        <v>174</v>
      </c>
      <c r="C119" t="s">
        <v>7272</v>
      </c>
    </row>
    <row r="120" spans="1:3" x14ac:dyDescent="0.3">
      <c r="A120" s="1">
        <v>6</v>
      </c>
      <c r="B120" t="s">
        <v>175</v>
      </c>
      <c r="C120" t="s">
        <v>7273</v>
      </c>
    </row>
    <row r="121" spans="1:3" x14ac:dyDescent="0.3">
      <c r="A121" s="1">
        <v>7</v>
      </c>
      <c r="B121" t="s">
        <v>176</v>
      </c>
      <c r="C121" t="s">
        <v>7274</v>
      </c>
    </row>
    <row r="122" spans="1:3" x14ac:dyDescent="0.3">
      <c r="A122" s="1">
        <v>8</v>
      </c>
      <c r="B122" t="s">
        <v>177</v>
      </c>
      <c r="C122" t="s">
        <v>3615</v>
      </c>
    </row>
    <row r="123" spans="1:3" x14ac:dyDescent="0.3">
      <c r="A123" s="1">
        <v>9</v>
      </c>
      <c r="B123" t="s">
        <v>178</v>
      </c>
      <c r="C123" t="s">
        <v>7275</v>
      </c>
    </row>
    <row r="125" spans="1:3" x14ac:dyDescent="0.3">
      <c r="A125" s="1">
        <v>0</v>
      </c>
      <c r="B125" t="s">
        <v>179</v>
      </c>
      <c r="C125" t="s">
        <v>7276</v>
      </c>
    </row>
    <row r="126" spans="1:3" x14ac:dyDescent="0.3">
      <c r="A126" s="1">
        <v>1</v>
      </c>
      <c r="B126" t="s">
        <v>180</v>
      </c>
      <c r="C126" t="s">
        <v>1234</v>
      </c>
    </row>
    <row r="127" spans="1:3" x14ac:dyDescent="0.3">
      <c r="A127" s="1">
        <v>2</v>
      </c>
      <c r="B127" t="s">
        <v>181</v>
      </c>
      <c r="C127" t="s">
        <v>1479</v>
      </c>
    </row>
    <row r="128" spans="1:3" x14ac:dyDescent="0.3">
      <c r="A128" s="1">
        <v>3</v>
      </c>
      <c r="B128" t="s">
        <v>183</v>
      </c>
      <c r="C128" t="s">
        <v>7277</v>
      </c>
    </row>
    <row r="129" spans="1:8" x14ac:dyDescent="0.3">
      <c r="A129" s="1">
        <v>4</v>
      </c>
      <c r="B129" t="s">
        <v>185</v>
      </c>
      <c r="C129" t="s">
        <v>7278</v>
      </c>
    </row>
    <row r="130" spans="1:8" x14ac:dyDescent="0.3">
      <c r="A130" s="1">
        <v>5</v>
      </c>
      <c r="B130" t="s">
        <v>186</v>
      </c>
      <c r="C130" t="s">
        <v>7279</v>
      </c>
    </row>
    <row r="131" spans="1:8" x14ac:dyDescent="0.3">
      <c r="A131" s="1">
        <v>6</v>
      </c>
      <c r="B131" t="s">
        <v>187</v>
      </c>
      <c r="C131" t="s">
        <v>7280</v>
      </c>
    </row>
    <row r="132" spans="1:8" x14ac:dyDescent="0.3">
      <c r="A132" s="1">
        <v>7</v>
      </c>
      <c r="B132" t="s">
        <v>188</v>
      </c>
      <c r="C132" t="s">
        <v>7281</v>
      </c>
    </row>
    <row r="133" spans="1:8" x14ac:dyDescent="0.3">
      <c r="A133" s="1">
        <v>8</v>
      </c>
      <c r="B133" t="s">
        <v>189</v>
      </c>
      <c r="C133" t="s">
        <v>1239</v>
      </c>
    </row>
    <row r="134" spans="1:8" x14ac:dyDescent="0.3">
      <c r="A134" s="1">
        <v>9</v>
      </c>
      <c r="B134" t="s">
        <v>190</v>
      </c>
      <c r="C134" t="s">
        <v>7282</v>
      </c>
    </row>
    <row r="137" spans="1:8" x14ac:dyDescent="0.3">
      <c r="B137" s="1" t="s">
        <v>191</v>
      </c>
      <c r="C137" s="1" t="s">
        <v>192</v>
      </c>
      <c r="D137" s="1" t="s">
        <v>193</v>
      </c>
      <c r="E137" s="1" t="s">
        <v>194</v>
      </c>
      <c r="F137" s="1" t="s">
        <v>195</v>
      </c>
    </row>
    <row r="138" spans="1:8" x14ac:dyDescent="0.3">
      <c r="A138" s="1">
        <v>0</v>
      </c>
      <c r="B138" t="s">
        <v>7283</v>
      </c>
      <c r="C138" t="s">
        <v>2595</v>
      </c>
      <c r="D138" t="s">
        <v>673</v>
      </c>
      <c r="F138">
        <v>58</v>
      </c>
    </row>
    <row r="139" spans="1:8" x14ac:dyDescent="0.3">
      <c r="A139" s="1">
        <v>1</v>
      </c>
      <c r="B139" t="s">
        <v>7284</v>
      </c>
      <c r="C139" t="s">
        <v>7285</v>
      </c>
      <c r="D139" t="s">
        <v>7286</v>
      </c>
      <c r="E139" t="s">
        <v>7287</v>
      </c>
      <c r="F139">
        <v>46</v>
      </c>
    </row>
    <row r="140" spans="1:8" x14ac:dyDescent="0.3">
      <c r="A140" s="1">
        <v>2</v>
      </c>
      <c r="B140" t="s">
        <v>7288</v>
      </c>
      <c r="C140" t="s">
        <v>7289</v>
      </c>
      <c r="D140" t="s">
        <v>7290</v>
      </c>
      <c r="F140">
        <v>52</v>
      </c>
    </row>
    <row r="141" spans="1:8" x14ac:dyDescent="0.3">
      <c r="A141" s="1">
        <v>3</v>
      </c>
      <c r="B141" t="s">
        <v>7291</v>
      </c>
      <c r="C141" t="s">
        <v>7292</v>
      </c>
      <c r="D141" t="s">
        <v>7293</v>
      </c>
      <c r="F141">
        <v>59</v>
      </c>
    </row>
    <row r="142" spans="1:8" x14ac:dyDescent="0.3">
      <c r="A142" s="1">
        <v>4</v>
      </c>
      <c r="B142" t="s">
        <v>7294</v>
      </c>
      <c r="C142" t="s">
        <v>7295</v>
      </c>
      <c r="D142" t="s">
        <v>7296</v>
      </c>
      <c r="F142">
        <v>59</v>
      </c>
    </row>
    <row r="144" spans="1:8" x14ac:dyDescent="0.3">
      <c r="B144" s="1" t="s">
        <v>318</v>
      </c>
      <c r="C144" s="1" t="s">
        <v>319</v>
      </c>
      <c r="D144" s="1" t="s">
        <v>320</v>
      </c>
      <c r="E144" s="1" t="s">
        <v>321</v>
      </c>
      <c r="F144" s="1" t="s">
        <v>322</v>
      </c>
      <c r="G144" s="1" t="s">
        <v>323</v>
      </c>
      <c r="H144" s="1" t="s">
        <v>324</v>
      </c>
    </row>
    <row r="145" spans="1:8" x14ac:dyDescent="0.3">
      <c r="A145" s="1">
        <v>0</v>
      </c>
      <c r="B145" t="s">
        <v>1257</v>
      </c>
      <c r="C145" t="s">
        <v>7297</v>
      </c>
      <c r="D145" t="s">
        <v>7298</v>
      </c>
      <c r="E145" t="s">
        <v>7299</v>
      </c>
      <c r="F145" t="s">
        <v>6004</v>
      </c>
      <c r="G145" t="s">
        <v>7300</v>
      </c>
    </row>
    <row r="146" spans="1:8" x14ac:dyDescent="0.3">
      <c r="A146" s="1">
        <v>1</v>
      </c>
      <c r="B146" t="s">
        <v>1263</v>
      </c>
      <c r="C146" t="s">
        <v>7301</v>
      </c>
      <c r="D146" t="s">
        <v>7302</v>
      </c>
      <c r="E146" t="s">
        <v>7303</v>
      </c>
      <c r="F146" t="s">
        <v>7304</v>
      </c>
      <c r="G146" t="s">
        <v>7305</v>
      </c>
    </row>
    <row r="147" spans="1:8" x14ac:dyDescent="0.3">
      <c r="A147" s="1">
        <v>2</v>
      </c>
      <c r="B147" t="s">
        <v>1269</v>
      </c>
      <c r="C147" t="s">
        <v>7306</v>
      </c>
      <c r="D147" t="s">
        <v>3519</v>
      </c>
      <c r="E147" t="s">
        <v>331</v>
      </c>
      <c r="F147" t="s">
        <v>331</v>
      </c>
      <c r="G147" t="s">
        <v>331</v>
      </c>
    </row>
    <row r="148" spans="1:8" x14ac:dyDescent="0.3">
      <c r="A148" s="1">
        <v>3</v>
      </c>
      <c r="B148" t="s">
        <v>1270</v>
      </c>
      <c r="C148" t="s">
        <v>331</v>
      </c>
      <c r="D148" t="s">
        <v>331</v>
      </c>
      <c r="E148" t="s">
        <v>331</v>
      </c>
      <c r="F148" t="s">
        <v>331</v>
      </c>
      <c r="G148" t="s">
        <v>331</v>
      </c>
    </row>
    <row r="149" spans="1:8" x14ac:dyDescent="0.3">
      <c r="A149" s="1">
        <v>4</v>
      </c>
      <c r="B149" t="s">
        <v>1271</v>
      </c>
      <c r="C149" t="s">
        <v>331</v>
      </c>
      <c r="D149" t="s">
        <v>331</v>
      </c>
      <c r="E149" t="s">
        <v>331</v>
      </c>
      <c r="F149" t="s">
        <v>331</v>
      </c>
      <c r="G149" t="s">
        <v>331</v>
      </c>
    </row>
    <row r="150" spans="1:8" x14ac:dyDescent="0.3">
      <c r="A150" s="1">
        <v>5</v>
      </c>
      <c r="B150" t="s">
        <v>1272</v>
      </c>
      <c r="C150" t="s">
        <v>4320</v>
      </c>
      <c r="D150" t="s">
        <v>7307</v>
      </c>
      <c r="E150" t="s">
        <v>7308</v>
      </c>
      <c r="F150" t="s">
        <v>7309</v>
      </c>
      <c r="G150" t="s">
        <v>7310</v>
      </c>
    </row>
    <row r="151" spans="1:8" x14ac:dyDescent="0.3">
      <c r="A151" s="1">
        <v>6</v>
      </c>
      <c r="B151" t="s">
        <v>1278</v>
      </c>
      <c r="C151" t="s">
        <v>331</v>
      </c>
      <c r="D151" t="s">
        <v>405</v>
      </c>
      <c r="E151" t="s">
        <v>7311</v>
      </c>
      <c r="F151" t="s">
        <v>2271</v>
      </c>
      <c r="G151" t="s">
        <v>7312</v>
      </c>
    </row>
    <row r="152" spans="1:8" x14ac:dyDescent="0.3">
      <c r="A152" s="1">
        <v>7</v>
      </c>
      <c r="B152" t="s">
        <v>1283</v>
      </c>
      <c r="C152" t="s">
        <v>7313</v>
      </c>
      <c r="D152" t="s">
        <v>7314</v>
      </c>
      <c r="E152" t="s">
        <v>7315</v>
      </c>
      <c r="F152" t="s">
        <v>7316</v>
      </c>
      <c r="G152" t="s">
        <v>7317</v>
      </c>
    </row>
    <row r="153" spans="1:8" x14ac:dyDescent="0.3">
      <c r="A153" s="1">
        <v>8</v>
      </c>
      <c r="B153" t="s">
        <v>1289</v>
      </c>
      <c r="C153" t="s">
        <v>1442</v>
      </c>
      <c r="D153" t="s">
        <v>7318</v>
      </c>
      <c r="E153" t="s">
        <v>7319</v>
      </c>
      <c r="F153" t="s">
        <v>2737</v>
      </c>
      <c r="G153" t="s">
        <v>7320</v>
      </c>
    </row>
    <row r="154" spans="1:8" x14ac:dyDescent="0.3">
      <c r="A154" s="1">
        <v>9</v>
      </c>
      <c r="B154" t="s">
        <v>1295</v>
      </c>
      <c r="C154" t="s">
        <v>7321</v>
      </c>
      <c r="D154" t="s">
        <v>7322</v>
      </c>
      <c r="E154" t="s">
        <v>5209</v>
      </c>
      <c r="F154" t="s">
        <v>7323</v>
      </c>
      <c r="G154" t="s">
        <v>7324</v>
      </c>
    </row>
    <row r="155" spans="1:8" x14ac:dyDescent="0.3">
      <c r="A155" s="1">
        <v>10</v>
      </c>
      <c r="B155" t="s">
        <v>1301</v>
      </c>
      <c r="C155" t="s">
        <v>7321</v>
      </c>
      <c r="D155" t="s">
        <v>7322</v>
      </c>
      <c r="E155" t="s">
        <v>5209</v>
      </c>
      <c r="F155" t="s">
        <v>7323</v>
      </c>
      <c r="G155" t="s">
        <v>7324</v>
      </c>
    </row>
    <row r="156" spans="1:8" x14ac:dyDescent="0.3">
      <c r="A156" s="1">
        <v>11</v>
      </c>
      <c r="B156" t="s">
        <v>439</v>
      </c>
      <c r="C156" t="s">
        <v>331</v>
      </c>
      <c r="D156" t="s">
        <v>331</v>
      </c>
      <c r="E156" t="s">
        <v>331</v>
      </c>
      <c r="F156" t="s">
        <v>331</v>
      </c>
      <c r="G156" t="s">
        <v>331</v>
      </c>
    </row>
    <row r="157" spans="1:8" x14ac:dyDescent="0.3">
      <c r="A157" s="1">
        <v>12</v>
      </c>
      <c r="B157" t="s">
        <v>1302</v>
      </c>
      <c r="C157" t="s">
        <v>331</v>
      </c>
      <c r="D157" t="s">
        <v>331</v>
      </c>
      <c r="E157" t="s">
        <v>331</v>
      </c>
      <c r="F157" t="s">
        <v>331</v>
      </c>
      <c r="G157" t="s">
        <v>331</v>
      </c>
    </row>
    <row r="158" spans="1:8" x14ac:dyDescent="0.3">
      <c r="A158" s="1">
        <v>13</v>
      </c>
      <c r="B158" t="s">
        <v>1303</v>
      </c>
      <c r="C158" t="s">
        <v>331</v>
      </c>
      <c r="D158" t="s">
        <v>1340</v>
      </c>
      <c r="E158" t="s">
        <v>7325</v>
      </c>
      <c r="F158" t="s">
        <v>878</v>
      </c>
      <c r="G158" t="s">
        <v>7326</v>
      </c>
    </row>
    <row r="160" spans="1:8" x14ac:dyDescent="0.3">
      <c r="B160" s="1" t="s">
        <v>383</v>
      </c>
      <c r="C160" s="1" t="s">
        <v>319</v>
      </c>
      <c r="D160" s="1" t="s">
        <v>320</v>
      </c>
      <c r="E160" s="1" t="s">
        <v>321</v>
      </c>
      <c r="F160" s="1" t="s">
        <v>322</v>
      </c>
      <c r="G160" s="1" t="s">
        <v>323</v>
      </c>
      <c r="H160" s="1" t="s">
        <v>324</v>
      </c>
    </row>
    <row r="161" spans="1:7" x14ac:dyDescent="0.3">
      <c r="A161" s="1">
        <v>0</v>
      </c>
      <c r="B161" t="s">
        <v>1308</v>
      </c>
      <c r="C161" t="s">
        <v>7327</v>
      </c>
      <c r="D161" t="s">
        <v>7328</v>
      </c>
      <c r="E161" t="s">
        <v>7329</v>
      </c>
      <c r="F161" t="s">
        <v>7330</v>
      </c>
      <c r="G161" t="s">
        <v>7331</v>
      </c>
    </row>
    <row r="162" spans="1:7" x14ac:dyDescent="0.3">
      <c r="A162" s="1">
        <v>1</v>
      </c>
      <c r="B162" t="s">
        <v>1314</v>
      </c>
      <c r="C162" t="s">
        <v>331</v>
      </c>
      <c r="D162" t="s">
        <v>7332</v>
      </c>
      <c r="E162" t="s">
        <v>7333</v>
      </c>
      <c r="F162" t="s">
        <v>7334</v>
      </c>
      <c r="G162" t="s">
        <v>7335</v>
      </c>
    </row>
    <row r="163" spans="1:7" x14ac:dyDescent="0.3">
      <c r="A163" s="1">
        <v>2</v>
      </c>
      <c r="B163" t="s">
        <v>1319</v>
      </c>
      <c r="C163" t="s">
        <v>7336</v>
      </c>
      <c r="D163" t="s">
        <v>3702</v>
      </c>
      <c r="E163" t="s">
        <v>5942</v>
      </c>
      <c r="F163" t="s">
        <v>5164</v>
      </c>
      <c r="G163" t="s">
        <v>2633</v>
      </c>
    </row>
    <row r="164" spans="1:7" x14ac:dyDescent="0.3">
      <c r="A164" s="1">
        <v>3</v>
      </c>
      <c r="B164" t="s">
        <v>1325</v>
      </c>
      <c r="C164" t="s">
        <v>331</v>
      </c>
      <c r="D164" t="s">
        <v>7337</v>
      </c>
      <c r="E164" t="s">
        <v>6243</v>
      </c>
      <c r="F164" t="s">
        <v>7338</v>
      </c>
      <c r="G164" t="s">
        <v>7339</v>
      </c>
    </row>
    <row r="165" spans="1:7" x14ac:dyDescent="0.3">
      <c r="A165" s="1">
        <v>4</v>
      </c>
      <c r="B165" t="s">
        <v>1330</v>
      </c>
      <c r="C165" t="s">
        <v>1869</v>
      </c>
      <c r="D165" t="s">
        <v>7340</v>
      </c>
      <c r="E165" t="s">
        <v>7341</v>
      </c>
      <c r="F165" t="s">
        <v>7342</v>
      </c>
      <c r="G165" t="s">
        <v>7343</v>
      </c>
    </row>
    <row r="166" spans="1:7" x14ac:dyDescent="0.3">
      <c r="A166" s="1">
        <v>5</v>
      </c>
      <c r="B166" t="s">
        <v>1336</v>
      </c>
      <c r="C166" t="s">
        <v>331</v>
      </c>
      <c r="D166" t="s">
        <v>256</v>
      </c>
      <c r="E166" t="s">
        <v>6152</v>
      </c>
      <c r="F166" t="s">
        <v>7344</v>
      </c>
      <c r="G166" t="s">
        <v>7345</v>
      </c>
    </row>
    <row r="167" spans="1:7" x14ac:dyDescent="0.3">
      <c r="A167" s="1">
        <v>6</v>
      </c>
      <c r="B167" t="s">
        <v>1341</v>
      </c>
      <c r="C167" t="s">
        <v>331</v>
      </c>
      <c r="D167" t="s">
        <v>331</v>
      </c>
      <c r="E167" t="s">
        <v>331</v>
      </c>
      <c r="F167" t="s">
        <v>331</v>
      </c>
      <c r="G167" t="s">
        <v>1602</v>
      </c>
    </row>
    <row r="168" spans="1:7" x14ac:dyDescent="0.3">
      <c r="A168" s="1">
        <v>7</v>
      </c>
      <c r="B168" t="s">
        <v>1343</v>
      </c>
      <c r="C168" t="s">
        <v>7346</v>
      </c>
      <c r="D168" t="s">
        <v>7347</v>
      </c>
      <c r="E168" t="s">
        <v>7348</v>
      </c>
      <c r="F168" t="s">
        <v>7349</v>
      </c>
      <c r="G168" t="s">
        <v>7350</v>
      </c>
    </row>
    <row r="169" spans="1:7" x14ac:dyDescent="0.3">
      <c r="A169" s="1">
        <v>8</v>
      </c>
      <c r="B169" t="s">
        <v>1349</v>
      </c>
      <c r="C169" t="s">
        <v>7351</v>
      </c>
      <c r="D169" t="s">
        <v>7352</v>
      </c>
      <c r="E169" t="s">
        <v>7353</v>
      </c>
      <c r="F169" t="s">
        <v>7354</v>
      </c>
      <c r="G169" t="s">
        <v>7355</v>
      </c>
    </row>
    <row r="170" spans="1:7" x14ac:dyDescent="0.3">
      <c r="A170" s="1">
        <v>9</v>
      </c>
      <c r="B170" t="s">
        <v>1355</v>
      </c>
      <c r="C170" t="s">
        <v>331</v>
      </c>
      <c r="D170" t="s">
        <v>331</v>
      </c>
      <c r="E170" t="s">
        <v>331</v>
      </c>
      <c r="F170" t="s">
        <v>331</v>
      </c>
      <c r="G170" t="s">
        <v>331</v>
      </c>
    </row>
    <row r="171" spans="1:7" x14ac:dyDescent="0.3">
      <c r="A171" s="1">
        <v>10</v>
      </c>
      <c r="B171" t="s">
        <v>1356</v>
      </c>
      <c r="C171" t="s">
        <v>7356</v>
      </c>
      <c r="D171" t="s">
        <v>7357</v>
      </c>
      <c r="E171" t="s">
        <v>7358</v>
      </c>
      <c r="F171" t="s">
        <v>7359</v>
      </c>
      <c r="G171" t="s">
        <v>7360</v>
      </c>
    </row>
    <row r="172" spans="1:7" x14ac:dyDescent="0.3">
      <c r="A172" s="1">
        <v>11</v>
      </c>
      <c r="B172" t="s">
        <v>1362</v>
      </c>
      <c r="C172" t="s">
        <v>7361</v>
      </c>
      <c r="D172" t="s">
        <v>7362</v>
      </c>
      <c r="E172" t="s">
        <v>7363</v>
      </c>
      <c r="F172" t="s">
        <v>7364</v>
      </c>
      <c r="G172" t="s">
        <v>7365</v>
      </c>
    </row>
    <row r="173" spans="1:7" x14ac:dyDescent="0.3">
      <c r="A173" s="1">
        <v>12</v>
      </c>
      <c r="B173" t="s">
        <v>1368</v>
      </c>
      <c r="C173" t="s">
        <v>7366</v>
      </c>
      <c r="D173" t="s">
        <v>5241</v>
      </c>
      <c r="E173" t="s">
        <v>7367</v>
      </c>
      <c r="F173" t="s">
        <v>7368</v>
      </c>
      <c r="G173" t="s">
        <v>7369</v>
      </c>
    </row>
    <row r="174" spans="1:7" x14ac:dyDescent="0.3">
      <c r="A174" s="1">
        <v>13</v>
      </c>
      <c r="B174" t="s">
        <v>1374</v>
      </c>
      <c r="C174" t="s">
        <v>7370</v>
      </c>
      <c r="D174" t="s">
        <v>7371</v>
      </c>
      <c r="E174" t="s">
        <v>1522</v>
      </c>
      <c r="F174" t="s">
        <v>7372</v>
      </c>
      <c r="G174" t="s">
        <v>7373</v>
      </c>
    </row>
    <row r="175" spans="1:7" x14ac:dyDescent="0.3">
      <c r="A175" s="1">
        <v>14</v>
      </c>
      <c r="B175" t="s">
        <v>1380</v>
      </c>
      <c r="C175" t="s">
        <v>7374</v>
      </c>
      <c r="D175" t="s">
        <v>7375</v>
      </c>
      <c r="E175" t="s">
        <v>7376</v>
      </c>
      <c r="F175" t="s">
        <v>7377</v>
      </c>
      <c r="G175" t="s">
        <v>7378</v>
      </c>
    </row>
    <row r="176" spans="1:7" x14ac:dyDescent="0.3">
      <c r="A176" s="1">
        <v>15</v>
      </c>
      <c r="B176" t="s">
        <v>1386</v>
      </c>
      <c r="C176" t="s">
        <v>2802</v>
      </c>
      <c r="D176" t="s">
        <v>7379</v>
      </c>
      <c r="E176" t="s">
        <v>7380</v>
      </c>
      <c r="F176" t="s">
        <v>7381</v>
      </c>
      <c r="G176" t="s">
        <v>2279</v>
      </c>
    </row>
    <row r="177" spans="1:7" x14ac:dyDescent="0.3">
      <c r="A177" s="1">
        <v>16</v>
      </c>
      <c r="B177" t="s">
        <v>407</v>
      </c>
      <c r="C177" t="s">
        <v>7382</v>
      </c>
      <c r="D177" t="s">
        <v>7383</v>
      </c>
      <c r="E177" t="s">
        <v>7384</v>
      </c>
      <c r="F177" t="s">
        <v>7385</v>
      </c>
      <c r="G177" t="s">
        <v>7386</v>
      </c>
    </row>
    <row r="178" spans="1:7" x14ac:dyDescent="0.3">
      <c r="A178" s="1">
        <v>17</v>
      </c>
      <c r="B178" t="s">
        <v>1397</v>
      </c>
      <c r="C178" t="s">
        <v>3517</v>
      </c>
      <c r="D178" t="s">
        <v>7349</v>
      </c>
      <c r="E178" t="s">
        <v>7387</v>
      </c>
      <c r="F178" t="s">
        <v>7388</v>
      </c>
      <c r="G178" t="s">
        <v>7389</v>
      </c>
    </row>
    <row r="179" spans="1:7" x14ac:dyDescent="0.3">
      <c r="A179" s="1">
        <v>18</v>
      </c>
      <c r="B179" t="s">
        <v>1403</v>
      </c>
      <c r="C179" t="s">
        <v>331</v>
      </c>
      <c r="D179" t="s">
        <v>7390</v>
      </c>
      <c r="E179" t="s">
        <v>7391</v>
      </c>
      <c r="F179" t="s">
        <v>7392</v>
      </c>
      <c r="G179" t="s">
        <v>4715</v>
      </c>
    </row>
    <row r="180" spans="1:7" x14ac:dyDescent="0.3">
      <c r="A180" s="1">
        <v>19</v>
      </c>
      <c r="B180" t="s">
        <v>1407</v>
      </c>
      <c r="C180" t="s">
        <v>331</v>
      </c>
      <c r="D180" t="s">
        <v>331</v>
      </c>
      <c r="E180" t="s">
        <v>331</v>
      </c>
      <c r="F180" t="s">
        <v>331</v>
      </c>
      <c r="G180" t="s">
        <v>7393</v>
      </c>
    </row>
    <row r="181" spans="1:7" x14ac:dyDescent="0.3">
      <c r="A181" s="1">
        <v>20</v>
      </c>
      <c r="B181" t="s">
        <v>1409</v>
      </c>
      <c r="C181" t="s">
        <v>7394</v>
      </c>
      <c r="D181" t="s">
        <v>331</v>
      </c>
      <c r="E181" t="s">
        <v>331</v>
      </c>
      <c r="F181" t="s">
        <v>331</v>
      </c>
      <c r="G181" t="s">
        <v>331</v>
      </c>
    </row>
    <row r="182" spans="1:7" x14ac:dyDescent="0.3">
      <c r="A182" s="1">
        <v>21</v>
      </c>
      <c r="B182" t="s">
        <v>420</v>
      </c>
      <c r="C182" t="s">
        <v>331</v>
      </c>
      <c r="D182" t="s">
        <v>331</v>
      </c>
      <c r="E182" t="s">
        <v>331</v>
      </c>
      <c r="F182" t="s">
        <v>331</v>
      </c>
      <c r="G182" t="s">
        <v>331</v>
      </c>
    </row>
    <row r="183" spans="1:7" x14ac:dyDescent="0.3">
      <c r="A183" s="1">
        <v>22</v>
      </c>
      <c r="B183" t="s">
        <v>1412</v>
      </c>
      <c r="C183" t="s">
        <v>7394</v>
      </c>
      <c r="D183" t="s">
        <v>331</v>
      </c>
      <c r="E183" t="s">
        <v>331</v>
      </c>
      <c r="F183" t="s">
        <v>331</v>
      </c>
      <c r="G183" t="s">
        <v>331</v>
      </c>
    </row>
    <row r="184" spans="1:7" x14ac:dyDescent="0.3">
      <c r="A184" s="1">
        <v>23</v>
      </c>
      <c r="B184" t="s">
        <v>426</v>
      </c>
      <c r="C184" t="s">
        <v>331</v>
      </c>
      <c r="D184" t="s">
        <v>331</v>
      </c>
      <c r="E184" t="s">
        <v>331</v>
      </c>
      <c r="F184" t="s">
        <v>331</v>
      </c>
      <c r="G184" t="s">
        <v>331</v>
      </c>
    </row>
    <row r="185" spans="1:7" x14ac:dyDescent="0.3">
      <c r="A185" s="1">
        <v>24</v>
      </c>
      <c r="B185" t="s">
        <v>408</v>
      </c>
      <c r="C185" t="s">
        <v>2240</v>
      </c>
      <c r="D185" t="s">
        <v>7395</v>
      </c>
      <c r="E185" t="s">
        <v>7396</v>
      </c>
      <c r="F185" t="s">
        <v>7397</v>
      </c>
      <c r="G185" t="s">
        <v>552</v>
      </c>
    </row>
    <row r="186" spans="1:7" x14ac:dyDescent="0.3">
      <c r="A186" s="1">
        <v>25</v>
      </c>
      <c r="B186" t="s">
        <v>440</v>
      </c>
      <c r="C186" t="s">
        <v>7398</v>
      </c>
      <c r="D186" t="s">
        <v>7399</v>
      </c>
      <c r="E186" t="s">
        <v>7400</v>
      </c>
      <c r="F186" t="s">
        <v>7401</v>
      </c>
      <c r="G186" t="s">
        <v>7402</v>
      </c>
    </row>
    <row r="187" spans="1:7" x14ac:dyDescent="0.3">
      <c r="A187" s="1">
        <v>26</v>
      </c>
      <c r="B187" t="s">
        <v>446</v>
      </c>
      <c r="C187" t="s">
        <v>331</v>
      </c>
      <c r="D187" t="s">
        <v>7403</v>
      </c>
      <c r="E187" t="s">
        <v>7250</v>
      </c>
      <c r="F187" t="s">
        <v>7404</v>
      </c>
      <c r="G187" t="s">
        <v>7405</v>
      </c>
    </row>
    <row r="188" spans="1:7" x14ac:dyDescent="0.3">
      <c r="A188" s="1">
        <v>27</v>
      </c>
      <c r="B188" t="s">
        <v>451</v>
      </c>
      <c r="C188" t="s">
        <v>331</v>
      </c>
      <c r="D188" t="s">
        <v>331</v>
      </c>
      <c r="E188" t="s">
        <v>331</v>
      </c>
      <c r="F188" t="s">
        <v>331</v>
      </c>
      <c r="G188" t="s">
        <v>7406</v>
      </c>
    </row>
    <row r="189" spans="1:7" x14ac:dyDescent="0.3">
      <c r="A189" s="1">
        <v>28</v>
      </c>
      <c r="B189" t="s">
        <v>1418</v>
      </c>
      <c r="C189" t="s">
        <v>7407</v>
      </c>
      <c r="D189" t="s">
        <v>7408</v>
      </c>
      <c r="E189" t="s">
        <v>7409</v>
      </c>
      <c r="F189" t="s">
        <v>4217</v>
      </c>
      <c r="G189" t="s">
        <v>7410</v>
      </c>
    </row>
    <row r="190" spans="1:7" x14ac:dyDescent="0.3">
      <c r="A190" s="1">
        <v>29</v>
      </c>
      <c r="B190" t="s">
        <v>1424</v>
      </c>
      <c r="C190" t="s">
        <v>7411</v>
      </c>
      <c r="D190" t="s">
        <v>669</v>
      </c>
      <c r="E190" t="s">
        <v>7412</v>
      </c>
      <c r="F190" t="s">
        <v>7413</v>
      </c>
      <c r="G190" t="s">
        <v>7410</v>
      </c>
    </row>
    <row r="191" spans="1:7" x14ac:dyDescent="0.3">
      <c r="A191" s="1">
        <v>30</v>
      </c>
      <c r="B191" t="s">
        <v>1430</v>
      </c>
      <c r="C191" t="s">
        <v>331</v>
      </c>
      <c r="D191" t="s">
        <v>331</v>
      </c>
      <c r="E191" t="s">
        <v>331</v>
      </c>
      <c r="F191" t="s">
        <v>331</v>
      </c>
      <c r="G191" t="s">
        <v>331</v>
      </c>
    </row>
    <row r="192" spans="1:7" x14ac:dyDescent="0.3">
      <c r="A192" s="1">
        <v>31</v>
      </c>
      <c r="B192" t="s">
        <v>1433</v>
      </c>
      <c r="C192" t="s">
        <v>884</v>
      </c>
      <c r="D192" t="s">
        <v>4069</v>
      </c>
      <c r="E192" t="s">
        <v>4542</v>
      </c>
      <c r="F192" t="s">
        <v>7414</v>
      </c>
      <c r="G192" t="s">
        <v>7415</v>
      </c>
    </row>
    <row r="193" spans="1:7" x14ac:dyDescent="0.3">
      <c r="A193" s="1">
        <v>32</v>
      </c>
      <c r="B193" t="s">
        <v>1439</v>
      </c>
      <c r="C193" t="s">
        <v>331</v>
      </c>
      <c r="D193" t="s">
        <v>331</v>
      </c>
      <c r="E193" t="s">
        <v>331</v>
      </c>
      <c r="F193" t="s">
        <v>331</v>
      </c>
      <c r="G193" t="s">
        <v>331</v>
      </c>
    </row>
    <row r="194" spans="1:7" x14ac:dyDescent="0.3">
      <c r="A194" s="1">
        <v>33</v>
      </c>
      <c r="B194" t="s">
        <v>478</v>
      </c>
      <c r="C194" t="s">
        <v>331</v>
      </c>
      <c r="D194" t="s">
        <v>331</v>
      </c>
      <c r="E194" t="s">
        <v>331</v>
      </c>
      <c r="F194" t="s">
        <v>331</v>
      </c>
      <c r="G194" t="s">
        <v>331</v>
      </c>
    </row>
    <row r="195" spans="1:7" x14ac:dyDescent="0.3">
      <c r="A195" s="1">
        <v>34</v>
      </c>
      <c r="B195" t="s">
        <v>479</v>
      </c>
      <c r="C195" t="s">
        <v>331</v>
      </c>
      <c r="D195" t="s">
        <v>331</v>
      </c>
      <c r="E195" t="s">
        <v>331</v>
      </c>
      <c r="F195" t="s">
        <v>331</v>
      </c>
      <c r="G195" t="s">
        <v>331</v>
      </c>
    </row>
    <row r="196" spans="1:7" x14ac:dyDescent="0.3">
      <c r="A196" s="1">
        <v>35</v>
      </c>
      <c r="B196" t="s">
        <v>480</v>
      </c>
      <c r="C196" t="s">
        <v>331</v>
      </c>
      <c r="D196" t="s">
        <v>331</v>
      </c>
      <c r="E196" t="s">
        <v>331</v>
      </c>
      <c r="F196" t="s">
        <v>331</v>
      </c>
      <c r="G196" t="s">
        <v>331</v>
      </c>
    </row>
    <row r="197" spans="1:7" x14ac:dyDescent="0.3">
      <c r="A197" s="1">
        <v>36</v>
      </c>
      <c r="B197" t="s">
        <v>481</v>
      </c>
      <c r="C197" t="s">
        <v>7416</v>
      </c>
      <c r="D197" t="s">
        <v>7417</v>
      </c>
      <c r="E197" t="s">
        <v>7418</v>
      </c>
      <c r="F197" t="s">
        <v>7419</v>
      </c>
      <c r="G197" t="s">
        <v>7420</v>
      </c>
    </row>
    <row r="198" spans="1:7" x14ac:dyDescent="0.3">
      <c r="A198" s="1">
        <v>37</v>
      </c>
      <c r="B198" t="s">
        <v>486</v>
      </c>
      <c r="C198" t="s">
        <v>331</v>
      </c>
      <c r="D198" t="s">
        <v>331</v>
      </c>
      <c r="E198" t="s">
        <v>331</v>
      </c>
      <c r="F198" t="s">
        <v>331</v>
      </c>
      <c r="G198" t="s">
        <v>331</v>
      </c>
    </row>
    <row r="199" spans="1:7" x14ac:dyDescent="0.3">
      <c r="A199" s="1">
        <v>38</v>
      </c>
      <c r="B199" t="s">
        <v>487</v>
      </c>
      <c r="C199" t="s">
        <v>7416</v>
      </c>
      <c r="D199" t="s">
        <v>7417</v>
      </c>
      <c r="E199" t="s">
        <v>7418</v>
      </c>
      <c r="F199" t="s">
        <v>7419</v>
      </c>
      <c r="G199" t="s">
        <v>7420</v>
      </c>
    </row>
    <row r="200" spans="1:7" x14ac:dyDescent="0.3">
      <c r="A200" s="1">
        <v>39</v>
      </c>
      <c r="B200" t="s">
        <v>488</v>
      </c>
      <c r="C200" t="s">
        <v>331</v>
      </c>
      <c r="D200" t="s">
        <v>6235</v>
      </c>
      <c r="E200" t="s">
        <v>7421</v>
      </c>
      <c r="F200" t="s">
        <v>7422</v>
      </c>
      <c r="G200" t="s">
        <v>7423</v>
      </c>
    </row>
    <row r="201" spans="1:7" x14ac:dyDescent="0.3">
      <c r="A201" s="1">
        <v>40</v>
      </c>
      <c r="B201" t="s">
        <v>1457</v>
      </c>
      <c r="C201" t="s">
        <v>331</v>
      </c>
      <c r="D201" t="s">
        <v>331</v>
      </c>
      <c r="E201" t="s">
        <v>331</v>
      </c>
      <c r="F201" t="s">
        <v>331</v>
      </c>
      <c r="G201" t="s">
        <v>3336</v>
      </c>
    </row>
    <row r="202" spans="1:7" x14ac:dyDescent="0.3">
      <c r="A202" s="1">
        <v>41</v>
      </c>
      <c r="B202" t="s">
        <v>495</v>
      </c>
      <c r="C202" t="s">
        <v>331</v>
      </c>
      <c r="D202" t="s">
        <v>331</v>
      </c>
      <c r="E202" t="s">
        <v>331</v>
      </c>
      <c r="F202" t="s">
        <v>331</v>
      </c>
      <c r="G202" t="s">
        <v>331</v>
      </c>
    </row>
    <row r="203" spans="1:7" x14ac:dyDescent="0.3">
      <c r="A203" s="1">
        <v>42</v>
      </c>
      <c r="B203" t="s">
        <v>496</v>
      </c>
      <c r="C203" t="s">
        <v>331</v>
      </c>
      <c r="D203" t="s">
        <v>331</v>
      </c>
      <c r="E203" t="s">
        <v>331</v>
      </c>
      <c r="F203" t="s">
        <v>331</v>
      </c>
      <c r="G203" t="s">
        <v>331</v>
      </c>
    </row>
    <row r="204" spans="1:7" x14ac:dyDescent="0.3">
      <c r="A204" s="1">
        <v>43</v>
      </c>
      <c r="B204" t="s">
        <v>497</v>
      </c>
      <c r="C204" t="s">
        <v>331</v>
      </c>
      <c r="D204" t="s">
        <v>331</v>
      </c>
      <c r="E204" t="s">
        <v>331</v>
      </c>
      <c r="F204" t="s">
        <v>331</v>
      </c>
      <c r="G204" t="s">
        <v>331</v>
      </c>
    </row>
    <row r="205" spans="1:7" x14ac:dyDescent="0.3">
      <c r="A205" s="1">
        <v>44</v>
      </c>
      <c r="B205" t="s">
        <v>498</v>
      </c>
      <c r="C205" t="s">
        <v>331</v>
      </c>
      <c r="D205" t="s">
        <v>331</v>
      </c>
      <c r="E205" t="s">
        <v>331</v>
      </c>
      <c r="F205" t="s">
        <v>331</v>
      </c>
      <c r="G205" t="s">
        <v>331</v>
      </c>
    </row>
    <row r="206" spans="1:7" x14ac:dyDescent="0.3">
      <c r="A206" s="1">
        <v>45</v>
      </c>
      <c r="B206" t="s">
        <v>499</v>
      </c>
      <c r="C206" t="s">
        <v>331</v>
      </c>
      <c r="D206" t="s">
        <v>331</v>
      </c>
      <c r="E206" t="s">
        <v>331</v>
      </c>
      <c r="F206" t="s">
        <v>331</v>
      </c>
      <c r="G206" t="s">
        <v>331</v>
      </c>
    </row>
    <row r="207" spans="1:7" x14ac:dyDescent="0.3">
      <c r="A207" s="1">
        <v>46</v>
      </c>
      <c r="B207" t="s">
        <v>500</v>
      </c>
      <c r="C207" t="s">
        <v>331</v>
      </c>
      <c r="D207" t="s">
        <v>331</v>
      </c>
      <c r="E207" t="s">
        <v>331</v>
      </c>
      <c r="F207" t="s">
        <v>331</v>
      </c>
      <c r="G207" t="s">
        <v>331</v>
      </c>
    </row>
    <row r="208" spans="1:7" x14ac:dyDescent="0.3">
      <c r="A208" s="1">
        <v>47</v>
      </c>
      <c r="B208" t="s">
        <v>501</v>
      </c>
      <c r="C208" t="s">
        <v>7416</v>
      </c>
      <c r="D208" t="s">
        <v>7417</v>
      </c>
      <c r="E208" t="s">
        <v>7418</v>
      </c>
      <c r="F208" t="s">
        <v>7419</v>
      </c>
      <c r="G208" t="s">
        <v>7420</v>
      </c>
    </row>
    <row r="209" spans="1:8" x14ac:dyDescent="0.3">
      <c r="A209" s="1">
        <v>48</v>
      </c>
      <c r="B209" t="s">
        <v>502</v>
      </c>
      <c r="C209" t="s">
        <v>4091</v>
      </c>
      <c r="D209" t="s">
        <v>7424</v>
      </c>
      <c r="E209" t="s">
        <v>7425</v>
      </c>
      <c r="F209" t="s">
        <v>7426</v>
      </c>
      <c r="G209" t="s">
        <v>7427</v>
      </c>
    </row>
    <row r="210" spans="1:8" x14ac:dyDescent="0.3">
      <c r="A210" s="1">
        <v>49</v>
      </c>
      <c r="B210" t="s">
        <v>508</v>
      </c>
      <c r="C210" t="s">
        <v>331</v>
      </c>
      <c r="D210" t="s">
        <v>7428</v>
      </c>
      <c r="E210" t="s">
        <v>7429</v>
      </c>
      <c r="F210" t="s">
        <v>7430</v>
      </c>
      <c r="G210" t="s">
        <v>7431</v>
      </c>
    </row>
    <row r="211" spans="1:8" x14ac:dyDescent="0.3">
      <c r="A211" s="1">
        <v>50</v>
      </c>
      <c r="B211" t="s">
        <v>513</v>
      </c>
      <c r="C211" t="s">
        <v>7432</v>
      </c>
      <c r="D211" t="s">
        <v>7433</v>
      </c>
      <c r="E211" t="s">
        <v>7409</v>
      </c>
      <c r="F211" t="s">
        <v>7434</v>
      </c>
      <c r="G211" t="s">
        <v>7435</v>
      </c>
    </row>
    <row r="212" spans="1:8" x14ac:dyDescent="0.3">
      <c r="A212" s="1">
        <v>51</v>
      </c>
      <c r="B212" t="s">
        <v>518</v>
      </c>
      <c r="C212" t="s">
        <v>1236</v>
      </c>
      <c r="D212" t="s">
        <v>7424</v>
      </c>
      <c r="E212" t="s">
        <v>5494</v>
      </c>
      <c r="F212" t="s">
        <v>7425</v>
      </c>
      <c r="G212" t="s">
        <v>7427</v>
      </c>
    </row>
    <row r="213" spans="1:8" x14ac:dyDescent="0.3">
      <c r="A213" s="1">
        <v>52</v>
      </c>
      <c r="B213" t="s">
        <v>524</v>
      </c>
      <c r="C213" t="s">
        <v>331</v>
      </c>
      <c r="D213" t="s">
        <v>7436</v>
      </c>
      <c r="E213" t="s">
        <v>5083</v>
      </c>
      <c r="F213" t="s">
        <v>7430</v>
      </c>
      <c r="G213" t="s">
        <v>7437</v>
      </c>
    </row>
    <row r="214" spans="1:8" x14ac:dyDescent="0.3">
      <c r="A214" s="1">
        <v>53</v>
      </c>
      <c r="B214" t="s">
        <v>529</v>
      </c>
      <c r="C214" t="s">
        <v>5161</v>
      </c>
      <c r="D214" t="s">
        <v>7438</v>
      </c>
      <c r="E214" t="s">
        <v>7439</v>
      </c>
      <c r="F214" t="s">
        <v>7440</v>
      </c>
      <c r="G214" t="s">
        <v>7441</v>
      </c>
    </row>
    <row r="216" spans="1:8" x14ac:dyDescent="0.3">
      <c r="B216" s="1" t="s">
        <v>318</v>
      </c>
      <c r="C216" s="1" t="s">
        <v>319</v>
      </c>
      <c r="D216" s="1" t="s">
        <v>320</v>
      </c>
      <c r="E216" s="1" t="s">
        <v>321</v>
      </c>
      <c r="F216" s="1" t="s">
        <v>322</v>
      </c>
      <c r="G216" s="1" t="s">
        <v>323</v>
      </c>
      <c r="H216" s="1" t="s">
        <v>324</v>
      </c>
    </row>
    <row r="217" spans="1:8" x14ac:dyDescent="0.3">
      <c r="A217" s="1">
        <v>0</v>
      </c>
      <c r="B217" t="s">
        <v>1488</v>
      </c>
      <c r="C217" t="s">
        <v>7442</v>
      </c>
      <c r="D217" t="s">
        <v>7443</v>
      </c>
      <c r="E217" t="s">
        <v>7444</v>
      </c>
      <c r="F217" t="s">
        <v>7445</v>
      </c>
      <c r="G217" t="s">
        <v>7446</v>
      </c>
    </row>
    <row r="218" spans="1:8" x14ac:dyDescent="0.3">
      <c r="A218" s="1">
        <v>1</v>
      </c>
      <c r="B218" t="s">
        <v>1494</v>
      </c>
      <c r="C218" t="s">
        <v>331</v>
      </c>
      <c r="D218" t="s">
        <v>7447</v>
      </c>
      <c r="E218" t="s">
        <v>7448</v>
      </c>
      <c r="F218" t="s">
        <v>7449</v>
      </c>
      <c r="G218" t="s">
        <v>7450</v>
      </c>
    </row>
    <row r="219" spans="1:8" x14ac:dyDescent="0.3">
      <c r="A219" s="1">
        <v>2</v>
      </c>
      <c r="B219" t="s">
        <v>1499</v>
      </c>
      <c r="C219" t="s">
        <v>7451</v>
      </c>
      <c r="D219" t="s">
        <v>7452</v>
      </c>
      <c r="E219" t="s">
        <v>2895</v>
      </c>
      <c r="F219" t="s">
        <v>1179</v>
      </c>
      <c r="G219" t="s">
        <v>1179</v>
      </c>
    </row>
    <row r="220" spans="1:8" x14ac:dyDescent="0.3">
      <c r="A220" s="1">
        <v>3</v>
      </c>
      <c r="B220" t="s">
        <v>1505</v>
      </c>
      <c r="C220" t="s">
        <v>331</v>
      </c>
      <c r="D220" t="s">
        <v>331</v>
      </c>
      <c r="E220" t="s">
        <v>331</v>
      </c>
      <c r="F220" t="s">
        <v>7453</v>
      </c>
      <c r="G220" t="s">
        <v>7454</v>
      </c>
    </row>
    <row r="221" spans="1:8" x14ac:dyDescent="0.3">
      <c r="A221" s="1">
        <v>4</v>
      </c>
      <c r="B221" t="s">
        <v>1511</v>
      </c>
      <c r="C221" t="s">
        <v>331</v>
      </c>
      <c r="D221" t="s">
        <v>331</v>
      </c>
      <c r="E221" t="s">
        <v>331</v>
      </c>
      <c r="F221" t="s">
        <v>331</v>
      </c>
      <c r="G221" t="s">
        <v>331</v>
      </c>
    </row>
    <row r="222" spans="1:8" x14ac:dyDescent="0.3">
      <c r="A222" s="1">
        <v>5</v>
      </c>
      <c r="B222" t="s">
        <v>1516</v>
      </c>
      <c r="C222" t="s">
        <v>331</v>
      </c>
      <c r="D222" t="s">
        <v>331</v>
      </c>
      <c r="E222" t="s">
        <v>331</v>
      </c>
      <c r="F222" t="s">
        <v>331</v>
      </c>
      <c r="G222" t="s">
        <v>331</v>
      </c>
    </row>
    <row r="223" spans="1:8" x14ac:dyDescent="0.3">
      <c r="A223" s="1">
        <v>6</v>
      </c>
      <c r="B223" t="s">
        <v>1517</v>
      </c>
      <c r="C223" t="s">
        <v>331</v>
      </c>
      <c r="D223" t="s">
        <v>331</v>
      </c>
      <c r="E223" t="s">
        <v>331</v>
      </c>
      <c r="F223" t="s">
        <v>331</v>
      </c>
      <c r="G223" t="s">
        <v>331</v>
      </c>
    </row>
    <row r="224" spans="1:8" x14ac:dyDescent="0.3">
      <c r="A224" s="1">
        <v>7</v>
      </c>
      <c r="B224" t="s">
        <v>1518</v>
      </c>
      <c r="C224" t="s">
        <v>4251</v>
      </c>
      <c r="D224" t="s">
        <v>4251</v>
      </c>
      <c r="E224" t="s">
        <v>4251</v>
      </c>
      <c r="F224" t="s">
        <v>4251</v>
      </c>
      <c r="G224" t="s">
        <v>4251</v>
      </c>
    </row>
    <row r="225" spans="1:7" x14ac:dyDescent="0.3">
      <c r="A225" s="1">
        <v>8</v>
      </c>
      <c r="B225" t="s">
        <v>1521</v>
      </c>
      <c r="C225" t="s">
        <v>7455</v>
      </c>
      <c r="D225" t="s">
        <v>7456</v>
      </c>
      <c r="E225" t="s">
        <v>7457</v>
      </c>
      <c r="F225" t="s">
        <v>7458</v>
      </c>
      <c r="G225" t="s">
        <v>7459</v>
      </c>
    </row>
    <row r="226" spans="1:7" x14ac:dyDescent="0.3">
      <c r="A226" s="1">
        <v>9</v>
      </c>
      <c r="B226" t="s">
        <v>1527</v>
      </c>
      <c r="C226" t="s">
        <v>7460</v>
      </c>
      <c r="D226" t="s">
        <v>7461</v>
      </c>
      <c r="E226" t="s">
        <v>7462</v>
      </c>
      <c r="F226" t="s">
        <v>6903</v>
      </c>
      <c r="G226" t="s">
        <v>7463</v>
      </c>
    </row>
    <row r="227" spans="1:7" x14ac:dyDescent="0.3">
      <c r="A227" s="1">
        <v>10</v>
      </c>
      <c r="B227" t="s">
        <v>1533</v>
      </c>
      <c r="C227" t="s">
        <v>7464</v>
      </c>
      <c r="D227" t="s">
        <v>7465</v>
      </c>
      <c r="E227" t="s">
        <v>7466</v>
      </c>
      <c r="F227" t="s">
        <v>7467</v>
      </c>
      <c r="G227" t="s">
        <v>7468</v>
      </c>
    </row>
    <row r="228" spans="1:7" x14ac:dyDescent="0.3">
      <c r="A228" s="1">
        <v>11</v>
      </c>
      <c r="B228" t="s">
        <v>1539</v>
      </c>
      <c r="C228" t="s">
        <v>7366</v>
      </c>
      <c r="D228" t="s">
        <v>7469</v>
      </c>
      <c r="E228" t="s">
        <v>7470</v>
      </c>
      <c r="F228" t="s">
        <v>7471</v>
      </c>
      <c r="G228" t="s">
        <v>7472</v>
      </c>
    </row>
    <row r="229" spans="1:7" x14ac:dyDescent="0.3">
      <c r="A229" s="1">
        <v>12</v>
      </c>
      <c r="B229" t="s">
        <v>1545</v>
      </c>
      <c r="C229" t="s">
        <v>7473</v>
      </c>
      <c r="D229" t="s">
        <v>7474</v>
      </c>
      <c r="E229" t="s">
        <v>6446</v>
      </c>
      <c r="F229" t="s">
        <v>7475</v>
      </c>
      <c r="G229" t="s">
        <v>7476</v>
      </c>
    </row>
    <row r="230" spans="1:7" x14ac:dyDescent="0.3">
      <c r="A230" s="1">
        <v>13</v>
      </c>
      <c r="B230" t="s">
        <v>1551</v>
      </c>
      <c r="C230" t="s">
        <v>331</v>
      </c>
      <c r="D230" t="s">
        <v>7477</v>
      </c>
      <c r="E230" t="s">
        <v>7478</v>
      </c>
      <c r="F230" t="s">
        <v>7479</v>
      </c>
      <c r="G230" t="s">
        <v>7480</v>
      </c>
    </row>
    <row r="231" spans="1:7" x14ac:dyDescent="0.3">
      <c r="A231" s="1">
        <v>14</v>
      </c>
      <c r="B231" t="s">
        <v>1556</v>
      </c>
      <c r="C231" t="s">
        <v>7481</v>
      </c>
      <c r="D231" t="s">
        <v>7482</v>
      </c>
      <c r="E231" t="s">
        <v>7483</v>
      </c>
      <c r="F231" t="s">
        <v>6948</v>
      </c>
      <c r="G231" t="s">
        <v>7484</v>
      </c>
    </row>
    <row r="232" spans="1:7" x14ac:dyDescent="0.3">
      <c r="A232" s="1">
        <v>15</v>
      </c>
      <c r="B232" t="s">
        <v>1562</v>
      </c>
      <c r="C232" t="s">
        <v>7485</v>
      </c>
      <c r="D232" t="s">
        <v>7486</v>
      </c>
      <c r="E232" t="s">
        <v>7487</v>
      </c>
      <c r="F232" t="s">
        <v>6283</v>
      </c>
      <c r="G232" t="s">
        <v>7488</v>
      </c>
    </row>
    <row r="233" spans="1:7" x14ac:dyDescent="0.3">
      <c r="A233" s="1">
        <v>16</v>
      </c>
      <c r="B233" t="s">
        <v>1568</v>
      </c>
      <c r="C233" t="s">
        <v>7489</v>
      </c>
      <c r="D233" t="s">
        <v>7490</v>
      </c>
      <c r="E233" t="s">
        <v>7491</v>
      </c>
      <c r="F233" t="s">
        <v>5815</v>
      </c>
      <c r="G233" t="s">
        <v>3753</v>
      </c>
    </row>
    <row r="234" spans="1:7" x14ac:dyDescent="0.3">
      <c r="A234" s="1">
        <v>17</v>
      </c>
      <c r="B234" t="s">
        <v>1574</v>
      </c>
      <c r="C234" t="s">
        <v>7492</v>
      </c>
      <c r="D234" t="s">
        <v>7493</v>
      </c>
      <c r="E234" t="s">
        <v>7494</v>
      </c>
      <c r="F234" t="s">
        <v>7495</v>
      </c>
      <c r="G234" t="s">
        <v>7496</v>
      </c>
    </row>
    <row r="235" spans="1:7" x14ac:dyDescent="0.3">
      <c r="A235" s="1">
        <v>18</v>
      </c>
      <c r="B235" t="s">
        <v>1580</v>
      </c>
      <c r="C235" t="s">
        <v>7497</v>
      </c>
      <c r="D235" t="s">
        <v>3695</v>
      </c>
      <c r="E235" t="s">
        <v>7498</v>
      </c>
      <c r="F235" t="s">
        <v>7499</v>
      </c>
      <c r="G235" t="s">
        <v>6299</v>
      </c>
    </row>
    <row r="236" spans="1:7" x14ac:dyDescent="0.3">
      <c r="A236" s="1">
        <v>19</v>
      </c>
      <c r="B236" t="s">
        <v>1586</v>
      </c>
      <c r="C236" t="s">
        <v>331</v>
      </c>
      <c r="D236" t="s">
        <v>331</v>
      </c>
      <c r="E236" t="s">
        <v>331</v>
      </c>
      <c r="F236" t="s">
        <v>331</v>
      </c>
      <c r="G236" t="s">
        <v>331</v>
      </c>
    </row>
    <row r="237" spans="1:7" x14ac:dyDescent="0.3">
      <c r="A237" s="1">
        <v>20</v>
      </c>
      <c r="B237" t="s">
        <v>1590</v>
      </c>
      <c r="C237" t="s">
        <v>331</v>
      </c>
      <c r="D237" t="s">
        <v>331</v>
      </c>
      <c r="E237" t="s">
        <v>331</v>
      </c>
      <c r="F237" t="s">
        <v>331</v>
      </c>
      <c r="G237" t="s">
        <v>331</v>
      </c>
    </row>
    <row r="238" spans="1:7" x14ac:dyDescent="0.3">
      <c r="A238" s="1">
        <v>21</v>
      </c>
      <c r="B238" t="s">
        <v>1591</v>
      </c>
      <c r="C238" t="s">
        <v>331</v>
      </c>
      <c r="D238" t="s">
        <v>331</v>
      </c>
      <c r="E238" t="s">
        <v>331</v>
      </c>
      <c r="F238" t="s">
        <v>331</v>
      </c>
      <c r="G238" t="s">
        <v>331</v>
      </c>
    </row>
    <row r="239" spans="1:7" x14ac:dyDescent="0.3">
      <c r="A239" s="1">
        <v>22</v>
      </c>
      <c r="B239" t="s">
        <v>1592</v>
      </c>
      <c r="C239" t="s">
        <v>331</v>
      </c>
      <c r="D239" t="s">
        <v>331</v>
      </c>
      <c r="E239" t="s">
        <v>331</v>
      </c>
      <c r="F239" t="s">
        <v>331</v>
      </c>
      <c r="G239" t="s">
        <v>331</v>
      </c>
    </row>
    <row r="240" spans="1:7" x14ac:dyDescent="0.3">
      <c r="A240" s="1">
        <v>23</v>
      </c>
      <c r="B240" t="s">
        <v>1593</v>
      </c>
      <c r="C240" t="s">
        <v>331</v>
      </c>
      <c r="D240" t="s">
        <v>331</v>
      </c>
      <c r="E240" t="s">
        <v>331</v>
      </c>
      <c r="F240" t="s">
        <v>331</v>
      </c>
      <c r="G240" t="s">
        <v>331</v>
      </c>
    </row>
    <row r="241" spans="1:8" x14ac:dyDescent="0.3">
      <c r="A241" s="1">
        <v>24</v>
      </c>
      <c r="B241" t="s">
        <v>1594</v>
      </c>
      <c r="C241" t="s">
        <v>7500</v>
      </c>
      <c r="D241" t="s">
        <v>7501</v>
      </c>
      <c r="E241" t="s">
        <v>7502</v>
      </c>
      <c r="F241" t="s">
        <v>7503</v>
      </c>
      <c r="G241" t="s">
        <v>7504</v>
      </c>
    </row>
    <row r="242" spans="1:8" x14ac:dyDescent="0.3">
      <c r="A242" s="1">
        <v>25</v>
      </c>
      <c r="B242" t="s">
        <v>1600</v>
      </c>
      <c r="C242" t="s">
        <v>331</v>
      </c>
      <c r="D242" t="s">
        <v>331</v>
      </c>
      <c r="E242" t="s">
        <v>331</v>
      </c>
      <c r="F242" t="s">
        <v>331</v>
      </c>
      <c r="G242" t="s">
        <v>331</v>
      </c>
    </row>
    <row r="243" spans="1:8" x14ac:dyDescent="0.3">
      <c r="A243" s="1">
        <v>26</v>
      </c>
      <c r="B243" t="s">
        <v>1601</v>
      </c>
      <c r="C243" t="s">
        <v>331</v>
      </c>
      <c r="D243" t="s">
        <v>7505</v>
      </c>
      <c r="E243" t="s">
        <v>1957</v>
      </c>
      <c r="F243" t="s">
        <v>7506</v>
      </c>
      <c r="G243" t="s">
        <v>7507</v>
      </c>
    </row>
    <row r="244" spans="1:8" x14ac:dyDescent="0.3">
      <c r="A244" s="1">
        <v>27</v>
      </c>
      <c r="B244" t="s">
        <v>1605</v>
      </c>
      <c r="C244" t="s">
        <v>331</v>
      </c>
      <c r="D244" t="s">
        <v>331</v>
      </c>
      <c r="E244" t="s">
        <v>331</v>
      </c>
      <c r="F244" t="s">
        <v>331</v>
      </c>
      <c r="G244" t="s">
        <v>331</v>
      </c>
    </row>
    <row r="245" spans="1:8" x14ac:dyDescent="0.3">
      <c r="A245" s="1">
        <v>28</v>
      </c>
      <c r="B245" t="s">
        <v>1606</v>
      </c>
      <c r="C245" t="s">
        <v>331</v>
      </c>
      <c r="D245" t="s">
        <v>331</v>
      </c>
      <c r="E245" t="s">
        <v>331</v>
      </c>
      <c r="F245" t="s">
        <v>331</v>
      </c>
      <c r="G245" t="s">
        <v>331</v>
      </c>
    </row>
    <row r="246" spans="1:8" x14ac:dyDescent="0.3">
      <c r="A246" s="1">
        <v>29</v>
      </c>
      <c r="B246" t="s">
        <v>635</v>
      </c>
      <c r="C246" t="s">
        <v>7508</v>
      </c>
      <c r="D246" t="s">
        <v>7509</v>
      </c>
      <c r="E246" t="s">
        <v>7510</v>
      </c>
      <c r="F246" t="s">
        <v>7511</v>
      </c>
      <c r="G246" t="s">
        <v>7512</v>
      </c>
    </row>
    <row r="247" spans="1:8" x14ac:dyDescent="0.3">
      <c r="A247" s="1">
        <v>30</v>
      </c>
      <c r="B247" t="s">
        <v>1612</v>
      </c>
      <c r="C247" t="s">
        <v>7513</v>
      </c>
      <c r="D247" t="s">
        <v>7514</v>
      </c>
      <c r="E247" t="s">
        <v>7515</v>
      </c>
      <c r="F247" t="s">
        <v>7516</v>
      </c>
      <c r="G247" t="s">
        <v>7517</v>
      </c>
    </row>
    <row r="248" spans="1:8" x14ac:dyDescent="0.3">
      <c r="A248" s="1">
        <v>31</v>
      </c>
      <c r="B248" t="s">
        <v>680</v>
      </c>
      <c r="C248" t="s">
        <v>7518</v>
      </c>
      <c r="D248" t="s">
        <v>7519</v>
      </c>
      <c r="E248" t="s">
        <v>7520</v>
      </c>
      <c r="F248" t="s">
        <v>7521</v>
      </c>
      <c r="G248" t="s">
        <v>7522</v>
      </c>
    </row>
    <row r="249" spans="1:8" x14ac:dyDescent="0.3">
      <c r="A249" s="1">
        <v>32</v>
      </c>
      <c r="B249" t="s">
        <v>666</v>
      </c>
      <c r="C249" t="s">
        <v>7523</v>
      </c>
      <c r="D249" t="s">
        <v>7524</v>
      </c>
      <c r="E249" t="s">
        <v>7525</v>
      </c>
      <c r="F249" t="s">
        <v>7526</v>
      </c>
      <c r="G249" t="s">
        <v>7527</v>
      </c>
    </row>
    <row r="250" spans="1:8" x14ac:dyDescent="0.3">
      <c r="A250" s="1">
        <v>33</v>
      </c>
      <c r="B250" t="s">
        <v>1627</v>
      </c>
      <c r="C250" t="s">
        <v>331</v>
      </c>
      <c r="D250" t="s">
        <v>331</v>
      </c>
      <c r="E250" t="s">
        <v>331</v>
      </c>
      <c r="F250" t="s">
        <v>331</v>
      </c>
      <c r="G250" t="s">
        <v>331</v>
      </c>
    </row>
    <row r="251" spans="1:8" x14ac:dyDescent="0.3">
      <c r="A251" s="1">
        <v>34</v>
      </c>
      <c r="B251" t="s">
        <v>687</v>
      </c>
      <c r="C251" t="s">
        <v>5809</v>
      </c>
      <c r="D251" t="s">
        <v>7528</v>
      </c>
      <c r="E251" t="s">
        <v>7529</v>
      </c>
      <c r="F251" t="s">
        <v>7530</v>
      </c>
      <c r="G251" t="s">
        <v>7531</v>
      </c>
    </row>
    <row r="252" spans="1:8" x14ac:dyDescent="0.3">
      <c r="A252" s="1">
        <v>35</v>
      </c>
      <c r="B252" t="s">
        <v>1636</v>
      </c>
      <c r="C252" t="s">
        <v>331</v>
      </c>
      <c r="D252" t="s">
        <v>7532</v>
      </c>
      <c r="E252" t="s">
        <v>5678</v>
      </c>
      <c r="F252" t="s">
        <v>7533</v>
      </c>
      <c r="G252" t="s">
        <v>7534</v>
      </c>
    </row>
    <row r="253" spans="1:8" x14ac:dyDescent="0.3">
      <c r="A253" s="1">
        <v>36</v>
      </c>
      <c r="B253" t="s">
        <v>1641</v>
      </c>
      <c r="C253" t="s">
        <v>331</v>
      </c>
      <c r="D253" t="s">
        <v>331</v>
      </c>
      <c r="E253" t="s">
        <v>331</v>
      </c>
      <c r="F253" t="s">
        <v>331</v>
      </c>
      <c r="G253" t="s">
        <v>988</v>
      </c>
    </row>
    <row r="255" spans="1:8" x14ac:dyDescent="0.3">
      <c r="B255" s="1" t="s">
        <v>383</v>
      </c>
      <c r="C255" s="1" t="s">
        <v>319</v>
      </c>
      <c r="D255" s="1" t="s">
        <v>320</v>
      </c>
      <c r="E255" s="1" t="s">
        <v>321</v>
      </c>
      <c r="F255" s="1" t="s">
        <v>322</v>
      </c>
      <c r="G255" s="1" t="s">
        <v>323</v>
      </c>
      <c r="H255" s="1" t="s">
        <v>324</v>
      </c>
    </row>
    <row r="256" spans="1:8" x14ac:dyDescent="0.3">
      <c r="A256" s="1">
        <v>0</v>
      </c>
      <c r="B256" t="s">
        <v>1643</v>
      </c>
      <c r="C256" t="s">
        <v>7535</v>
      </c>
      <c r="D256" t="s">
        <v>7536</v>
      </c>
      <c r="E256" t="s">
        <v>7537</v>
      </c>
      <c r="F256" t="s">
        <v>7538</v>
      </c>
      <c r="G256" t="s">
        <v>7539</v>
      </c>
    </row>
    <row r="257" spans="1:7" x14ac:dyDescent="0.3">
      <c r="A257" s="1">
        <v>1</v>
      </c>
      <c r="B257" t="s">
        <v>1649</v>
      </c>
      <c r="C257" t="s">
        <v>3424</v>
      </c>
      <c r="D257" t="s">
        <v>5457</v>
      </c>
      <c r="E257" t="s">
        <v>1727</v>
      </c>
      <c r="F257" t="s">
        <v>3665</v>
      </c>
      <c r="G257" t="s">
        <v>7540</v>
      </c>
    </row>
    <row r="258" spans="1:7" x14ac:dyDescent="0.3">
      <c r="A258" s="1">
        <v>2</v>
      </c>
      <c r="B258" t="s">
        <v>1654</v>
      </c>
      <c r="C258" t="s">
        <v>7541</v>
      </c>
      <c r="D258" t="s">
        <v>5784</v>
      </c>
      <c r="E258" t="s">
        <v>7542</v>
      </c>
      <c r="F258" t="s">
        <v>7543</v>
      </c>
      <c r="G258" t="s">
        <v>6281</v>
      </c>
    </row>
    <row r="259" spans="1:7" x14ac:dyDescent="0.3">
      <c r="A259" s="1">
        <v>3</v>
      </c>
      <c r="B259" t="s">
        <v>1660</v>
      </c>
      <c r="C259" t="s">
        <v>331</v>
      </c>
      <c r="D259" t="s">
        <v>331</v>
      </c>
      <c r="E259" t="s">
        <v>331</v>
      </c>
      <c r="F259" t="s">
        <v>331</v>
      </c>
      <c r="G259" t="s">
        <v>331</v>
      </c>
    </row>
    <row r="260" spans="1:7" x14ac:dyDescent="0.3">
      <c r="A260" s="1">
        <v>4</v>
      </c>
      <c r="B260" t="s">
        <v>1661</v>
      </c>
      <c r="C260" t="s">
        <v>331</v>
      </c>
      <c r="D260" t="s">
        <v>7544</v>
      </c>
      <c r="E260" t="s">
        <v>5641</v>
      </c>
      <c r="F260" t="s">
        <v>7344</v>
      </c>
      <c r="G260" t="s">
        <v>7545</v>
      </c>
    </row>
    <row r="261" spans="1:7" x14ac:dyDescent="0.3">
      <c r="A261" s="1">
        <v>5</v>
      </c>
      <c r="B261" t="s">
        <v>1665</v>
      </c>
      <c r="C261" t="s">
        <v>7546</v>
      </c>
      <c r="D261" t="s">
        <v>7547</v>
      </c>
      <c r="E261" t="s">
        <v>7548</v>
      </c>
      <c r="F261" t="s">
        <v>7549</v>
      </c>
      <c r="G261" t="s">
        <v>7550</v>
      </c>
    </row>
    <row r="262" spans="1:7" x14ac:dyDescent="0.3">
      <c r="A262" s="1">
        <v>6</v>
      </c>
      <c r="B262" t="s">
        <v>698</v>
      </c>
      <c r="C262" t="s">
        <v>7551</v>
      </c>
      <c r="D262" t="s">
        <v>7552</v>
      </c>
      <c r="E262" t="s">
        <v>7553</v>
      </c>
      <c r="F262" t="s">
        <v>7554</v>
      </c>
      <c r="G262" t="s">
        <v>7555</v>
      </c>
    </row>
    <row r="263" spans="1:7" x14ac:dyDescent="0.3">
      <c r="A263" s="1">
        <v>7</v>
      </c>
      <c r="B263" t="s">
        <v>700</v>
      </c>
      <c r="C263" t="s">
        <v>331</v>
      </c>
      <c r="D263" t="s">
        <v>7556</v>
      </c>
      <c r="E263" t="s">
        <v>7557</v>
      </c>
      <c r="F263" t="s">
        <v>7558</v>
      </c>
      <c r="G263" t="s">
        <v>5928</v>
      </c>
    </row>
    <row r="264" spans="1:7" x14ac:dyDescent="0.3">
      <c r="A264" s="1">
        <v>8</v>
      </c>
      <c r="B264" t="s">
        <v>699</v>
      </c>
      <c r="C264" t="s">
        <v>7551</v>
      </c>
      <c r="D264" t="s">
        <v>7559</v>
      </c>
      <c r="E264" t="s">
        <v>7560</v>
      </c>
      <c r="F264" t="s">
        <v>7561</v>
      </c>
      <c r="G264" t="s">
        <v>7562</v>
      </c>
    </row>
    <row r="265" spans="1:7" x14ac:dyDescent="0.3">
      <c r="A265" s="1">
        <v>9</v>
      </c>
      <c r="B265" t="s">
        <v>726</v>
      </c>
      <c r="C265" t="s">
        <v>7563</v>
      </c>
      <c r="D265" t="s">
        <v>7564</v>
      </c>
      <c r="E265" t="s">
        <v>7565</v>
      </c>
      <c r="F265" t="s">
        <v>7566</v>
      </c>
      <c r="G265" t="s">
        <v>7567</v>
      </c>
    </row>
    <row r="266" spans="1:7" x14ac:dyDescent="0.3">
      <c r="A266" s="1">
        <v>10</v>
      </c>
      <c r="B266" t="s">
        <v>1689</v>
      </c>
      <c r="C266" t="s">
        <v>7563</v>
      </c>
      <c r="D266" t="s">
        <v>7564</v>
      </c>
      <c r="E266" t="s">
        <v>7565</v>
      </c>
      <c r="F266" t="s">
        <v>7566</v>
      </c>
      <c r="G266" t="s">
        <v>7567</v>
      </c>
    </row>
    <row r="267" spans="1:7" x14ac:dyDescent="0.3">
      <c r="A267" s="1">
        <v>11</v>
      </c>
      <c r="B267" t="s">
        <v>735</v>
      </c>
      <c r="C267" t="s">
        <v>331</v>
      </c>
      <c r="D267" t="s">
        <v>331</v>
      </c>
      <c r="E267" t="s">
        <v>331</v>
      </c>
      <c r="F267" t="s">
        <v>331</v>
      </c>
      <c r="G267" t="s">
        <v>331</v>
      </c>
    </row>
    <row r="268" spans="1:7" x14ac:dyDescent="0.3">
      <c r="A268" s="1">
        <v>12</v>
      </c>
      <c r="B268" t="s">
        <v>1690</v>
      </c>
      <c r="C268" t="s">
        <v>331</v>
      </c>
      <c r="D268" t="s">
        <v>7568</v>
      </c>
      <c r="E268" t="s">
        <v>7569</v>
      </c>
      <c r="F268" t="s">
        <v>7570</v>
      </c>
      <c r="G268" t="s">
        <v>7571</v>
      </c>
    </row>
    <row r="269" spans="1:7" x14ac:dyDescent="0.3">
      <c r="A269" s="1">
        <v>13</v>
      </c>
      <c r="B269" t="s">
        <v>1694</v>
      </c>
      <c r="C269" t="s">
        <v>7572</v>
      </c>
      <c r="D269" t="s">
        <v>7573</v>
      </c>
      <c r="E269" t="s">
        <v>403</v>
      </c>
      <c r="F269" t="s">
        <v>1908</v>
      </c>
      <c r="G269" t="s">
        <v>7574</v>
      </c>
    </row>
    <row r="270" spans="1:7" x14ac:dyDescent="0.3">
      <c r="A270" s="1">
        <v>14</v>
      </c>
      <c r="B270" t="s">
        <v>750</v>
      </c>
      <c r="C270" t="s">
        <v>7575</v>
      </c>
      <c r="D270" t="s">
        <v>7576</v>
      </c>
      <c r="E270" t="s">
        <v>7577</v>
      </c>
      <c r="F270" t="s">
        <v>7578</v>
      </c>
      <c r="G270" t="s">
        <v>7579</v>
      </c>
    </row>
    <row r="271" spans="1:7" x14ac:dyDescent="0.3">
      <c r="A271" s="1">
        <v>15</v>
      </c>
      <c r="B271" t="s">
        <v>756</v>
      </c>
      <c r="C271" t="s">
        <v>7575</v>
      </c>
      <c r="D271" t="s">
        <v>7576</v>
      </c>
      <c r="E271" t="s">
        <v>7577</v>
      </c>
      <c r="F271" t="s">
        <v>7578</v>
      </c>
      <c r="G271" t="s">
        <v>7579</v>
      </c>
    </row>
    <row r="272" spans="1:7" x14ac:dyDescent="0.3">
      <c r="A272" s="1">
        <v>16</v>
      </c>
      <c r="B272" t="s">
        <v>761</v>
      </c>
      <c r="C272" t="s">
        <v>7580</v>
      </c>
      <c r="D272" t="s">
        <v>7581</v>
      </c>
      <c r="E272" t="s">
        <v>5716</v>
      </c>
      <c r="F272" t="s">
        <v>7582</v>
      </c>
      <c r="G272" t="s">
        <v>7583</v>
      </c>
    </row>
    <row r="273" spans="1:7" x14ac:dyDescent="0.3">
      <c r="A273" s="1">
        <v>17</v>
      </c>
      <c r="B273" t="s">
        <v>774</v>
      </c>
      <c r="C273" t="s">
        <v>331</v>
      </c>
      <c r="D273" t="s">
        <v>331</v>
      </c>
      <c r="E273" t="s">
        <v>331</v>
      </c>
      <c r="F273" t="s">
        <v>331</v>
      </c>
      <c r="G273" t="s">
        <v>331</v>
      </c>
    </row>
    <row r="274" spans="1:7" x14ac:dyDescent="0.3">
      <c r="A274" s="1">
        <v>18</v>
      </c>
      <c r="B274" t="s">
        <v>775</v>
      </c>
      <c r="C274" t="s">
        <v>331</v>
      </c>
      <c r="D274" t="s">
        <v>331</v>
      </c>
      <c r="E274" t="s">
        <v>331</v>
      </c>
      <c r="F274" t="s">
        <v>331</v>
      </c>
      <c r="G274" t="s">
        <v>331</v>
      </c>
    </row>
    <row r="275" spans="1:7" x14ac:dyDescent="0.3">
      <c r="A275" s="1">
        <v>19</v>
      </c>
      <c r="B275" t="s">
        <v>776</v>
      </c>
      <c r="C275" t="s">
        <v>331</v>
      </c>
      <c r="D275" t="s">
        <v>331</v>
      </c>
      <c r="E275" t="s">
        <v>331</v>
      </c>
      <c r="F275" t="s">
        <v>331</v>
      </c>
      <c r="G275" t="s">
        <v>331</v>
      </c>
    </row>
    <row r="276" spans="1:7" x14ac:dyDescent="0.3">
      <c r="A276" s="1">
        <v>20</v>
      </c>
      <c r="B276" t="s">
        <v>777</v>
      </c>
      <c r="C276" t="s">
        <v>7584</v>
      </c>
      <c r="D276" t="s">
        <v>7585</v>
      </c>
      <c r="E276" t="s">
        <v>7586</v>
      </c>
      <c r="F276" t="s">
        <v>7587</v>
      </c>
      <c r="G276" t="s">
        <v>7588</v>
      </c>
    </row>
    <row r="277" spans="1:7" x14ac:dyDescent="0.3">
      <c r="A277" s="1">
        <v>21</v>
      </c>
      <c r="B277" t="s">
        <v>783</v>
      </c>
      <c r="C277" t="s">
        <v>7589</v>
      </c>
      <c r="D277" t="s">
        <v>7590</v>
      </c>
      <c r="E277" t="s">
        <v>7591</v>
      </c>
      <c r="F277" t="s">
        <v>7592</v>
      </c>
      <c r="G277" t="s">
        <v>7593</v>
      </c>
    </row>
    <row r="278" spans="1:7" x14ac:dyDescent="0.3">
      <c r="A278" s="1">
        <v>22</v>
      </c>
      <c r="B278" t="s">
        <v>1723</v>
      </c>
      <c r="C278" t="s">
        <v>7594</v>
      </c>
      <c r="D278" t="s">
        <v>7595</v>
      </c>
      <c r="E278" t="s">
        <v>7596</v>
      </c>
      <c r="F278" t="s">
        <v>7597</v>
      </c>
      <c r="G278" t="s">
        <v>7598</v>
      </c>
    </row>
    <row r="279" spans="1:7" x14ac:dyDescent="0.3">
      <c r="A279" s="1">
        <v>23</v>
      </c>
      <c r="B279" t="s">
        <v>789</v>
      </c>
      <c r="C279" t="s">
        <v>7599</v>
      </c>
      <c r="D279" t="s">
        <v>7600</v>
      </c>
      <c r="E279" t="s">
        <v>7601</v>
      </c>
      <c r="F279" t="s">
        <v>7602</v>
      </c>
      <c r="G279" t="s">
        <v>7603</v>
      </c>
    </row>
    <row r="280" spans="1:7" x14ac:dyDescent="0.3">
      <c r="A280" s="1">
        <v>24</v>
      </c>
      <c r="B280" t="s">
        <v>795</v>
      </c>
      <c r="C280" t="s">
        <v>331</v>
      </c>
      <c r="D280" t="s">
        <v>331</v>
      </c>
      <c r="E280" t="s">
        <v>331</v>
      </c>
      <c r="F280" t="s">
        <v>331</v>
      </c>
      <c r="G280" t="s">
        <v>331</v>
      </c>
    </row>
    <row r="281" spans="1:7" x14ac:dyDescent="0.3">
      <c r="A281" s="1">
        <v>25</v>
      </c>
      <c r="B281" t="s">
        <v>796</v>
      </c>
      <c r="C281" t="s">
        <v>331</v>
      </c>
      <c r="D281" t="s">
        <v>331</v>
      </c>
      <c r="E281" t="s">
        <v>331</v>
      </c>
      <c r="F281" t="s">
        <v>331</v>
      </c>
      <c r="G281" t="s">
        <v>331</v>
      </c>
    </row>
    <row r="282" spans="1:7" x14ac:dyDescent="0.3">
      <c r="A282" s="1">
        <v>26</v>
      </c>
      <c r="B282" t="s">
        <v>802</v>
      </c>
      <c r="C282" t="s">
        <v>717</v>
      </c>
      <c r="D282" t="s">
        <v>7604</v>
      </c>
      <c r="E282" t="s">
        <v>4089</v>
      </c>
      <c r="F282" t="s">
        <v>978</v>
      </c>
      <c r="G282" t="s">
        <v>7605</v>
      </c>
    </row>
    <row r="283" spans="1:7" x14ac:dyDescent="0.3">
      <c r="A283" s="1">
        <v>27</v>
      </c>
      <c r="B283" t="s">
        <v>803</v>
      </c>
      <c r="C283" t="s">
        <v>331</v>
      </c>
      <c r="D283" t="s">
        <v>331</v>
      </c>
      <c r="E283" t="s">
        <v>331</v>
      </c>
      <c r="F283" t="s">
        <v>331</v>
      </c>
      <c r="G283" t="s">
        <v>331</v>
      </c>
    </row>
    <row r="284" spans="1:7" x14ac:dyDescent="0.3">
      <c r="A284" s="1">
        <v>28</v>
      </c>
      <c r="B284" t="s">
        <v>1736</v>
      </c>
      <c r="C284" t="s">
        <v>2434</v>
      </c>
      <c r="D284" t="s">
        <v>7606</v>
      </c>
      <c r="E284" t="s">
        <v>7607</v>
      </c>
      <c r="F284" t="s">
        <v>7608</v>
      </c>
      <c r="G284" t="s">
        <v>7609</v>
      </c>
    </row>
    <row r="285" spans="1:7" x14ac:dyDescent="0.3">
      <c r="A285" s="1">
        <v>29</v>
      </c>
      <c r="B285" t="s">
        <v>804</v>
      </c>
      <c r="C285" t="s">
        <v>331</v>
      </c>
      <c r="D285" t="s">
        <v>331</v>
      </c>
      <c r="E285" t="s">
        <v>331</v>
      </c>
      <c r="F285" t="s">
        <v>331</v>
      </c>
      <c r="G285" t="s">
        <v>331</v>
      </c>
    </row>
    <row r="286" spans="1:7" x14ac:dyDescent="0.3">
      <c r="A286" s="1">
        <v>30</v>
      </c>
      <c r="B286" t="s">
        <v>808</v>
      </c>
      <c r="C286" t="s">
        <v>7610</v>
      </c>
      <c r="D286" t="s">
        <v>269</v>
      </c>
      <c r="E286" t="s">
        <v>7611</v>
      </c>
      <c r="F286" t="s">
        <v>3232</v>
      </c>
      <c r="G286" t="s">
        <v>7428</v>
      </c>
    </row>
    <row r="287" spans="1:7" x14ac:dyDescent="0.3">
      <c r="A287" s="1">
        <v>31</v>
      </c>
      <c r="B287" t="s">
        <v>814</v>
      </c>
      <c r="C287" t="s">
        <v>7584</v>
      </c>
      <c r="D287" t="s">
        <v>7585</v>
      </c>
      <c r="E287" t="s">
        <v>7586</v>
      </c>
      <c r="F287" t="s">
        <v>7587</v>
      </c>
      <c r="G287" t="s">
        <v>7588</v>
      </c>
    </row>
    <row r="288" spans="1:7" x14ac:dyDescent="0.3">
      <c r="A288" s="1">
        <v>32</v>
      </c>
      <c r="B288" t="s">
        <v>815</v>
      </c>
      <c r="C288" t="s">
        <v>7610</v>
      </c>
      <c r="D288" t="s">
        <v>269</v>
      </c>
      <c r="E288" t="s">
        <v>7611</v>
      </c>
      <c r="F288" t="s">
        <v>3232</v>
      </c>
      <c r="G288" t="s">
        <v>7428</v>
      </c>
    </row>
    <row r="289" spans="1:8" x14ac:dyDescent="0.3">
      <c r="A289" s="1">
        <v>33</v>
      </c>
      <c r="B289" t="s">
        <v>1761</v>
      </c>
      <c r="C289" t="s">
        <v>331</v>
      </c>
      <c r="D289" t="s">
        <v>331</v>
      </c>
      <c r="E289" t="s">
        <v>331</v>
      </c>
      <c r="F289" t="s">
        <v>331</v>
      </c>
      <c r="G289" t="s">
        <v>7612</v>
      </c>
    </row>
    <row r="290" spans="1:8" x14ac:dyDescent="0.3">
      <c r="A290" s="1">
        <v>34</v>
      </c>
      <c r="B290" t="s">
        <v>816</v>
      </c>
      <c r="C290" t="s">
        <v>331</v>
      </c>
      <c r="D290" t="s">
        <v>331</v>
      </c>
      <c r="E290" t="s">
        <v>331</v>
      </c>
      <c r="F290" t="s">
        <v>331</v>
      </c>
      <c r="G290" t="s">
        <v>331</v>
      </c>
    </row>
    <row r="291" spans="1:8" x14ac:dyDescent="0.3">
      <c r="A291" s="1">
        <v>35</v>
      </c>
      <c r="B291" t="s">
        <v>817</v>
      </c>
      <c r="C291" t="s">
        <v>7584</v>
      </c>
      <c r="D291" t="s">
        <v>7585</v>
      </c>
      <c r="E291" t="s">
        <v>7586</v>
      </c>
      <c r="F291" t="s">
        <v>7587</v>
      </c>
      <c r="G291" t="s">
        <v>7588</v>
      </c>
    </row>
    <row r="292" spans="1:8" x14ac:dyDescent="0.3">
      <c r="A292" s="1">
        <v>36</v>
      </c>
      <c r="B292" t="s">
        <v>818</v>
      </c>
      <c r="C292" t="s">
        <v>5809</v>
      </c>
      <c r="D292" t="s">
        <v>7528</v>
      </c>
      <c r="E292" t="s">
        <v>7529</v>
      </c>
      <c r="F292" t="s">
        <v>7530</v>
      </c>
      <c r="G292" t="s">
        <v>7531</v>
      </c>
    </row>
    <row r="294" spans="1:8" x14ac:dyDescent="0.3">
      <c r="B294" s="1" t="s">
        <v>383</v>
      </c>
      <c r="C294" s="1" t="s">
        <v>319</v>
      </c>
      <c r="D294" s="1" t="s">
        <v>320</v>
      </c>
      <c r="E294" s="1" t="s">
        <v>321</v>
      </c>
      <c r="F294" s="1" t="s">
        <v>322</v>
      </c>
      <c r="G294" s="1" t="s">
        <v>323</v>
      </c>
      <c r="H294" s="1" t="s">
        <v>324</v>
      </c>
    </row>
    <row r="295" spans="1:8" x14ac:dyDescent="0.3">
      <c r="A295" s="1">
        <v>0</v>
      </c>
      <c r="B295" t="s">
        <v>880</v>
      </c>
      <c r="C295" t="s">
        <v>7613</v>
      </c>
      <c r="D295" t="s">
        <v>7614</v>
      </c>
      <c r="E295" t="s">
        <v>7615</v>
      </c>
      <c r="F295" t="s">
        <v>2377</v>
      </c>
      <c r="G295" t="s">
        <v>3791</v>
      </c>
    </row>
    <row r="296" spans="1:8" x14ac:dyDescent="0.3">
      <c r="A296" s="1">
        <v>1</v>
      </c>
      <c r="B296" t="s">
        <v>886</v>
      </c>
      <c r="C296" t="s">
        <v>7613</v>
      </c>
      <c r="D296" t="s">
        <v>7614</v>
      </c>
      <c r="E296" t="s">
        <v>7615</v>
      </c>
      <c r="F296" t="s">
        <v>2377</v>
      </c>
      <c r="G296" t="s">
        <v>3791</v>
      </c>
    </row>
    <row r="297" spans="1:8" x14ac:dyDescent="0.3">
      <c r="A297" s="1">
        <v>2</v>
      </c>
      <c r="B297" t="s">
        <v>892</v>
      </c>
      <c r="C297" t="s">
        <v>331</v>
      </c>
      <c r="D297" t="s">
        <v>331</v>
      </c>
      <c r="E297" t="s">
        <v>331</v>
      </c>
      <c r="F297" t="s">
        <v>331</v>
      </c>
      <c r="G297" t="s">
        <v>331</v>
      </c>
    </row>
    <row r="298" spans="1:8" x14ac:dyDescent="0.3">
      <c r="A298" s="1">
        <v>3</v>
      </c>
      <c r="B298" t="s">
        <v>909</v>
      </c>
      <c r="C298" t="s">
        <v>7616</v>
      </c>
      <c r="D298" t="s">
        <v>331</v>
      </c>
      <c r="E298" t="s">
        <v>331</v>
      </c>
      <c r="F298" t="s">
        <v>7617</v>
      </c>
      <c r="G298" t="s">
        <v>331</v>
      </c>
    </row>
    <row r="299" spans="1:8" x14ac:dyDescent="0.3">
      <c r="A299" s="1">
        <v>4</v>
      </c>
      <c r="B299" t="s">
        <v>913</v>
      </c>
      <c r="C299" t="s">
        <v>7618</v>
      </c>
      <c r="D299" t="s">
        <v>7619</v>
      </c>
      <c r="E299" t="s">
        <v>2082</v>
      </c>
      <c r="F299" t="s">
        <v>168</v>
      </c>
      <c r="G299" t="s">
        <v>7620</v>
      </c>
    </row>
    <row r="300" spans="1:8" x14ac:dyDescent="0.3">
      <c r="A300" s="1">
        <v>5</v>
      </c>
      <c r="B300" t="s">
        <v>916</v>
      </c>
      <c r="C300" t="s">
        <v>7621</v>
      </c>
      <c r="D300" t="s">
        <v>7622</v>
      </c>
      <c r="E300" t="s">
        <v>7623</v>
      </c>
      <c r="F300" t="s">
        <v>7624</v>
      </c>
      <c r="G300" t="s">
        <v>7625</v>
      </c>
    </row>
    <row r="301" spans="1:8" x14ac:dyDescent="0.3">
      <c r="A301" s="1">
        <v>6</v>
      </c>
      <c r="B301" t="s">
        <v>917</v>
      </c>
      <c r="C301" t="s">
        <v>7626</v>
      </c>
      <c r="D301" t="s">
        <v>7627</v>
      </c>
      <c r="E301" t="s">
        <v>7628</v>
      </c>
      <c r="F301" t="s">
        <v>7629</v>
      </c>
      <c r="G301" t="s">
        <v>7630</v>
      </c>
    </row>
    <row r="302" spans="1:8" x14ac:dyDescent="0.3">
      <c r="A302" s="1">
        <v>7</v>
      </c>
      <c r="B302" t="s">
        <v>918</v>
      </c>
      <c r="C302" t="s">
        <v>7631</v>
      </c>
      <c r="D302" t="s">
        <v>7632</v>
      </c>
      <c r="E302" t="s">
        <v>6189</v>
      </c>
      <c r="F302" t="s">
        <v>7633</v>
      </c>
      <c r="G302" t="s">
        <v>7634</v>
      </c>
    </row>
    <row r="303" spans="1:8" x14ac:dyDescent="0.3">
      <c r="A303" s="1">
        <v>8</v>
      </c>
      <c r="B303" t="s">
        <v>1791</v>
      </c>
      <c r="C303" t="s">
        <v>7635</v>
      </c>
      <c r="D303" t="s">
        <v>7636</v>
      </c>
      <c r="E303" t="s">
        <v>7637</v>
      </c>
      <c r="F303" t="s">
        <v>7638</v>
      </c>
      <c r="G303" t="s">
        <v>7639</v>
      </c>
    </row>
    <row r="304" spans="1:8" x14ac:dyDescent="0.3">
      <c r="A304" s="1">
        <v>9</v>
      </c>
      <c r="B304" t="s">
        <v>1797</v>
      </c>
      <c r="C304" t="s">
        <v>331</v>
      </c>
      <c r="D304" t="s">
        <v>7640</v>
      </c>
      <c r="E304" t="s">
        <v>455</v>
      </c>
      <c r="F304" t="s">
        <v>7641</v>
      </c>
      <c r="G304" t="s">
        <v>331</v>
      </c>
    </row>
    <row r="305" spans="1:8" x14ac:dyDescent="0.3">
      <c r="A305" s="1">
        <v>10</v>
      </c>
      <c r="B305" t="s">
        <v>919</v>
      </c>
      <c r="C305" t="s">
        <v>7642</v>
      </c>
      <c r="D305" t="s">
        <v>7642</v>
      </c>
      <c r="E305" t="s">
        <v>7643</v>
      </c>
      <c r="F305" t="s">
        <v>7644</v>
      </c>
      <c r="G305" t="s">
        <v>7645</v>
      </c>
    </row>
    <row r="306" spans="1:8" x14ac:dyDescent="0.3">
      <c r="A306" s="1">
        <v>11</v>
      </c>
      <c r="B306" t="s">
        <v>920</v>
      </c>
      <c r="C306" t="s">
        <v>7646</v>
      </c>
      <c r="D306" t="s">
        <v>331</v>
      </c>
      <c r="E306" t="s">
        <v>7647</v>
      </c>
      <c r="F306" t="s">
        <v>331</v>
      </c>
      <c r="G306" t="s">
        <v>331</v>
      </c>
    </row>
    <row r="307" spans="1:8" x14ac:dyDescent="0.3">
      <c r="A307" s="1">
        <v>12</v>
      </c>
      <c r="B307" t="s">
        <v>922</v>
      </c>
      <c r="C307" t="s">
        <v>7648</v>
      </c>
      <c r="D307" t="s">
        <v>7649</v>
      </c>
      <c r="E307" t="s">
        <v>7650</v>
      </c>
      <c r="F307" t="s">
        <v>7651</v>
      </c>
      <c r="G307" t="s">
        <v>7652</v>
      </c>
    </row>
    <row r="308" spans="1:8" x14ac:dyDescent="0.3">
      <c r="A308" s="1">
        <v>13</v>
      </c>
      <c r="B308" t="s">
        <v>928</v>
      </c>
      <c r="C308" t="s">
        <v>331</v>
      </c>
      <c r="D308" t="s">
        <v>7653</v>
      </c>
      <c r="E308" t="s">
        <v>7654</v>
      </c>
      <c r="F308" t="s">
        <v>7655</v>
      </c>
      <c r="G308" t="s">
        <v>7656</v>
      </c>
    </row>
    <row r="309" spans="1:8" x14ac:dyDescent="0.3">
      <c r="A309" s="1">
        <v>14</v>
      </c>
      <c r="B309" t="s">
        <v>1815</v>
      </c>
      <c r="C309" t="s">
        <v>7657</v>
      </c>
      <c r="D309" t="s">
        <v>7658</v>
      </c>
      <c r="E309" t="s">
        <v>7659</v>
      </c>
      <c r="F309" t="s">
        <v>7660</v>
      </c>
      <c r="G309" t="s">
        <v>7661</v>
      </c>
    </row>
    <row r="311" spans="1:8" x14ac:dyDescent="0.3">
      <c r="B311" s="1" t="s">
        <v>383</v>
      </c>
      <c r="C311" s="1" t="s">
        <v>319</v>
      </c>
      <c r="D311" s="1" t="s">
        <v>320</v>
      </c>
      <c r="E311" s="1" t="s">
        <v>321</v>
      </c>
      <c r="F311" s="1" t="s">
        <v>322</v>
      </c>
      <c r="G311" s="1" t="s">
        <v>323</v>
      </c>
      <c r="H311" s="1" t="s">
        <v>324</v>
      </c>
    </row>
    <row r="312" spans="1:8" x14ac:dyDescent="0.3">
      <c r="A312" s="1">
        <v>0</v>
      </c>
      <c r="B312" t="s">
        <v>939</v>
      </c>
      <c r="C312" t="s">
        <v>7662</v>
      </c>
      <c r="D312" t="s">
        <v>7663</v>
      </c>
      <c r="E312" t="s">
        <v>7664</v>
      </c>
      <c r="F312" t="s">
        <v>7665</v>
      </c>
      <c r="G312" t="s">
        <v>2420</v>
      </c>
    </row>
    <row r="313" spans="1:8" x14ac:dyDescent="0.3">
      <c r="A313" s="1">
        <v>1</v>
      </c>
      <c r="B313" t="s">
        <v>945</v>
      </c>
      <c r="C313" t="s">
        <v>7662</v>
      </c>
      <c r="D313" t="s">
        <v>7663</v>
      </c>
      <c r="E313" t="s">
        <v>7664</v>
      </c>
      <c r="F313" t="s">
        <v>7665</v>
      </c>
      <c r="G313" t="s">
        <v>2420</v>
      </c>
    </row>
    <row r="314" spans="1:8" x14ac:dyDescent="0.3">
      <c r="A314" s="1">
        <v>2</v>
      </c>
      <c r="B314" t="s">
        <v>500</v>
      </c>
      <c r="C314" t="s">
        <v>331</v>
      </c>
      <c r="D314" t="s">
        <v>331</v>
      </c>
      <c r="E314" t="s">
        <v>331</v>
      </c>
      <c r="F314" t="s">
        <v>331</v>
      </c>
      <c r="G314" t="s">
        <v>331</v>
      </c>
    </row>
    <row r="315" spans="1:8" x14ac:dyDescent="0.3">
      <c r="A315" s="1">
        <v>3</v>
      </c>
      <c r="B315" t="s">
        <v>1836</v>
      </c>
      <c r="C315" t="s">
        <v>331</v>
      </c>
      <c r="D315" t="s">
        <v>7666</v>
      </c>
      <c r="E315" t="s">
        <v>7667</v>
      </c>
      <c r="F315" t="s">
        <v>7668</v>
      </c>
      <c r="G315" t="s">
        <v>7669</v>
      </c>
    </row>
    <row r="316" spans="1:8" x14ac:dyDescent="0.3">
      <c r="A316" s="1">
        <v>4</v>
      </c>
      <c r="B316" t="s">
        <v>1841</v>
      </c>
      <c r="C316" t="s">
        <v>5155</v>
      </c>
      <c r="D316" t="s">
        <v>7670</v>
      </c>
      <c r="E316" t="s">
        <v>7671</v>
      </c>
      <c r="F316" t="s">
        <v>7672</v>
      </c>
      <c r="G316" t="s">
        <v>7673</v>
      </c>
    </row>
    <row r="317" spans="1:8" x14ac:dyDescent="0.3">
      <c r="A317" s="1">
        <v>5</v>
      </c>
      <c r="B317" t="s">
        <v>1842</v>
      </c>
      <c r="C317" t="s">
        <v>7674</v>
      </c>
      <c r="D317" t="s">
        <v>5768</v>
      </c>
      <c r="E317" t="s">
        <v>7675</v>
      </c>
      <c r="F317" t="s">
        <v>7676</v>
      </c>
      <c r="G317" t="s">
        <v>7677</v>
      </c>
    </row>
    <row r="318" spans="1:8" x14ac:dyDescent="0.3">
      <c r="A318" s="1">
        <v>6</v>
      </c>
      <c r="B318" t="s">
        <v>946</v>
      </c>
      <c r="C318" t="s">
        <v>2369</v>
      </c>
      <c r="D318" t="s">
        <v>2791</v>
      </c>
      <c r="E318" t="s">
        <v>2793</v>
      </c>
      <c r="F318" t="s">
        <v>7678</v>
      </c>
      <c r="G318" t="s">
        <v>7679</v>
      </c>
    </row>
    <row r="319" spans="1:8" x14ac:dyDescent="0.3">
      <c r="A319" s="1">
        <v>7</v>
      </c>
      <c r="B319" t="s">
        <v>952</v>
      </c>
      <c r="C319" t="s">
        <v>331</v>
      </c>
      <c r="D319" t="s">
        <v>331</v>
      </c>
      <c r="E319" t="s">
        <v>331</v>
      </c>
      <c r="F319" t="s">
        <v>331</v>
      </c>
      <c r="G319" t="s">
        <v>331</v>
      </c>
    </row>
    <row r="320" spans="1:8" x14ac:dyDescent="0.3">
      <c r="A320" s="1">
        <v>8</v>
      </c>
      <c r="B320" t="s">
        <v>956</v>
      </c>
      <c r="C320" t="s">
        <v>2369</v>
      </c>
      <c r="D320" t="s">
        <v>2791</v>
      </c>
      <c r="E320" t="s">
        <v>2793</v>
      </c>
      <c r="F320" t="s">
        <v>7678</v>
      </c>
      <c r="G320" t="s">
        <v>7679</v>
      </c>
    </row>
    <row r="321" spans="1:7" x14ac:dyDescent="0.3">
      <c r="A321" s="1">
        <v>9</v>
      </c>
      <c r="B321" t="s">
        <v>960</v>
      </c>
      <c r="C321" t="s">
        <v>1991</v>
      </c>
      <c r="D321" t="s">
        <v>7680</v>
      </c>
      <c r="E321" t="s">
        <v>7681</v>
      </c>
      <c r="F321" t="s">
        <v>3738</v>
      </c>
      <c r="G321" t="s">
        <v>7682</v>
      </c>
    </row>
    <row r="322" spans="1:7" x14ac:dyDescent="0.3">
      <c r="A322" s="1">
        <v>10</v>
      </c>
      <c r="B322" t="s">
        <v>962</v>
      </c>
      <c r="C322" t="s">
        <v>7683</v>
      </c>
      <c r="D322" t="s">
        <v>7684</v>
      </c>
      <c r="E322" t="s">
        <v>7685</v>
      </c>
      <c r="F322" t="s">
        <v>7686</v>
      </c>
      <c r="G322" t="s">
        <v>7687</v>
      </c>
    </row>
    <row r="323" spans="1:7" x14ac:dyDescent="0.3">
      <c r="A323" s="1">
        <v>11</v>
      </c>
      <c r="B323" t="s">
        <v>968</v>
      </c>
      <c r="C323" t="s">
        <v>7688</v>
      </c>
      <c r="D323" t="s">
        <v>7689</v>
      </c>
      <c r="E323" t="s">
        <v>7690</v>
      </c>
      <c r="F323" t="s">
        <v>7691</v>
      </c>
      <c r="G323" t="s">
        <v>2879</v>
      </c>
    </row>
    <row r="324" spans="1:7" x14ac:dyDescent="0.3">
      <c r="A324" s="1">
        <v>12</v>
      </c>
      <c r="B324" t="s">
        <v>969</v>
      </c>
      <c r="C324" t="s">
        <v>7692</v>
      </c>
      <c r="D324" t="s">
        <v>7693</v>
      </c>
      <c r="E324" t="s">
        <v>7694</v>
      </c>
      <c r="F324" t="s">
        <v>7695</v>
      </c>
      <c r="G324" t="s">
        <v>7696</v>
      </c>
    </row>
    <row r="325" spans="1:7" x14ac:dyDescent="0.3">
      <c r="A325" s="1">
        <v>13</v>
      </c>
      <c r="B325" t="s">
        <v>970</v>
      </c>
      <c r="C325" t="s">
        <v>331</v>
      </c>
      <c r="D325" t="s">
        <v>331</v>
      </c>
      <c r="E325" t="s">
        <v>7697</v>
      </c>
      <c r="F325" t="s">
        <v>331</v>
      </c>
      <c r="G325" t="s">
        <v>331</v>
      </c>
    </row>
    <row r="326" spans="1:7" x14ac:dyDescent="0.3">
      <c r="A326" s="1">
        <v>14</v>
      </c>
      <c r="B326" t="s">
        <v>971</v>
      </c>
      <c r="C326" t="s">
        <v>7692</v>
      </c>
      <c r="D326" t="s">
        <v>7693</v>
      </c>
      <c r="E326" t="s">
        <v>1833</v>
      </c>
      <c r="F326" t="s">
        <v>7695</v>
      </c>
      <c r="G326" t="s">
        <v>7696</v>
      </c>
    </row>
    <row r="327" spans="1:7" x14ac:dyDescent="0.3">
      <c r="A327" s="1">
        <v>15</v>
      </c>
      <c r="B327" t="s">
        <v>829</v>
      </c>
      <c r="C327" t="s">
        <v>7698</v>
      </c>
      <c r="D327" t="s">
        <v>7699</v>
      </c>
      <c r="E327" t="s">
        <v>7700</v>
      </c>
      <c r="F327" t="s">
        <v>1351</v>
      </c>
      <c r="G327" t="s">
        <v>4029</v>
      </c>
    </row>
    <row r="328" spans="1:7" x14ac:dyDescent="0.3">
      <c r="A328" s="1">
        <v>16</v>
      </c>
      <c r="B328" t="s">
        <v>919</v>
      </c>
      <c r="C328" t="s">
        <v>7701</v>
      </c>
      <c r="D328" t="s">
        <v>7702</v>
      </c>
      <c r="E328" t="s">
        <v>7703</v>
      </c>
      <c r="F328" t="s">
        <v>7704</v>
      </c>
      <c r="G328" t="s">
        <v>7705</v>
      </c>
    </row>
    <row r="329" spans="1:7" x14ac:dyDescent="0.3">
      <c r="A329" s="1">
        <v>17</v>
      </c>
      <c r="B329" t="s">
        <v>920</v>
      </c>
      <c r="C329" t="s">
        <v>2446</v>
      </c>
      <c r="D329" t="s">
        <v>7706</v>
      </c>
      <c r="E329" t="s">
        <v>7707</v>
      </c>
      <c r="F329" t="s">
        <v>2082</v>
      </c>
      <c r="G329" t="s">
        <v>7708</v>
      </c>
    </row>
    <row r="330" spans="1:7" x14ac:dyDescent="0.3">
      <c r="A330" s="1">
        <v>18</v>
      </c>
      <c r="B330" t="s">
        <v>975</v>
      </c>
      <c r="C330" t="s">
        <v>7709</v>
      </c>
      <c r="D330" t="s">
        <v>7710</v>
      </c>
      <c r="E330" t="s">
        <v>7711</v>
      </c>
      <c r="F330" t="s">
        <v>7712</v>
      </c>
      <c r="G330" t="s">
        <v>7713</v>
      </c>
    </row>
    <row r="331" spans="1:7" x14ac:dyDescent="0.3">
      <c r="A331" s="1">
        <v>19</v>
      </c>
      <c r="B331" t="s">
        <v>980</v>
      </c>
      <c r="C331" t="s">
        <v>331</v>
      </c>
      <c r="D331" t="s">
        <v>7714</v>
      </c>
      <c r="E331" t="s">
        <v>7715</v>
      </c>
      <c r="F331" t="s">
        <v>7716</v>
      </c>
      <c r="G331" t="s">
        <v>7717</v>
      </c>
    </row>
    <row r="332" spans="1:7" x14ac:dyDescent="0.3">
      <c r="A332" s="1">
        <v>20</v>
      </c>
      <c r="B332" t="s">
        <v>1889</v>
      </c>
      <c r="C332" t="s">
        <v>7718</v>
      </c>
      <c r="D332" t="s">
        <v>7719</v>
      </c>
      <c r="E332" t="s">
        <v>7720</v>
      </c>
      <c r="F332" t="s">
        <v>7721</v>
      </c>
      <c r="G332" t="s">
        <v>7722</v>
      </c>
    </row>
    <row r="333" spans="1:7" x14ac:dyDescent="0.3">
      <c r="A333" s="1">
        <v>21</v>
      </c>
      <c r="B333" t="s">
        <v>990</v>
      </c>
      <c r="C333" t="s">
        <v>331</v>
      </c>
      <c r="D333" t="s">
        <v>331</v>
      </c>
      <c r="E333" t="s">
        <v>331</v>
      </c>
      <c r="F333" t="s">
        <v>331</v>
      </c>
      <c r="G333" t="s">
        <v>331</v>
      </c>
    </row>
    <row r="334" spans="1:7" x14ac:dyDescent="0.3">
      <c r="A334" s="1">
        <v>22</v>
      </c>
      <c r="B334" t="s">
        <v>996</v>
      </c>
      <c r="C334" t="s">
        <v>331</v>
      </c>
      <c r="D334" t="s">
        <v>331</v>
      </c>
      <c r="E334" t="s">
        <v>331</v>
      </c>
      <c r="F334" t="s">
        <v>331</v>
      </c>
      <c r="G334" t="s">
        <v>331</v>
      </c>
    </row>
    <row r="335" spans="1:7" x14ac:dyDescent="0.3">
      <c r="A335" s="1">
        <v>23</v>
      </c>
      <c r="B335" t="s">
        <v>998</v>
      </c>
      <c r="C335" t="s">
        <v>7723</v>
      </c>
      <c r="D335" t="s">
        <v>7724</v>
      </c>
      <c r="E335" t="s">
        <v>7725</v>
      </c>
      <c r="F335" t="s">
        <v>7726</v>
      </c>
      <c r="G335" t="s">
        <v>7727</v>
      </c>
    </row>
    <row r="336" spans="1:7" x14ac:dyDescent="0.3">
      <c r="A336" s="1">
        <v>24</v>
      </c>
      <c r="B336" t="s">
        <v>1004</v>
      </c>
      <c r="C336" t="s">
        <v>7728</v>
      </c>
      <c r="D336" t="s">
        <v>7729</v>
      </c>
      <c r="E336" t="s">
        <v>7730</v>
      </c>
      <c r="F336" t="s">
        <v>2618</v>
      </c>
      <c r="G336" t="s">
        <v>7731</v>
      </c>
    </row>
    <row r="337" spans="1:7" x14ac:dyDescent="0.3">
      <c r="A337" s="1">
        <v>25</v>
      </c>
      <c r="B337" t="s">
        <v>1009</v>
      </c>
      <c r="C337" t="s">
        <v>331</v>
      </c>
      <c r="D337" t="s">
        <v>7732</v>
      </c>
      <c r="E337" t="s">
        <v>7733</v>
      </c>
      <c r="F337" t="s">
        <v>7734</v>
      </c>
      <c r="G337" t="s">
        <v>5531</v>
      </c>
    </row>
    <row r="338" spans="1:7" x14ac:dyDescent="0.3">
      <c r="A338" s="1">
        <v>26</v>
      </c>
      <c r="B338" t="s">
        <v>1014</v>
      </c>
      <c r="C338" t="s">
        <v>331</v>
      </c>
      <c r="D338" t="s">
        <v>331</v>
      </c>
      <c r="E338" t="s">
        <v>331</v>
      </c>
      <c r="F338" t="s">
        <v>331</v>
      </c>
      <c r="G338" t="s">
        <v>565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2"/>
  <sheetViews>
    <sheetView topLeftCell="B1" workbookViewId="0"/>
  </sheetViews>
  <sheetFormatPr defaultRowHeight="14.4" x14ac:dyDescent="0.3"/>
  <cols>
    <col min="1" max="1" width="0" hidden="1" customWidth="1"/>
    <col min="2" max="7" width="20.6640625" customWidth="1"/>
  </cols>
  <sheetData>
    <row r="1" spans="1:11" x14ac:dyDescent="0.3">
      <c r="B1" t="s">
        <v>0</v>
      </c>
      <c r="C1" t="s">
        <v>7735</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Krones AG</v>
      </c>
    </row>
    <row r="2" spans="1:11" x14ac:dyDescent="0.3">
      <c r="B2" t="s">
        <v>2</v>
      </c>
      <c r="C2" t="s">
        <v>7736</v>
      </c>
      <c r="K2" t="str">
        <f>LEFT(C1,FIND("(",C1) - 2)</f>
        <v>Krones AG</v>
      </c>
    </row>
    <row r="3" spans="1:11" x14ac:dyDescent="0.3">
      <c r="K3" t="str">
        <f>" is scheduled to report earnings "&amp;IFERROR("between "&amp;LEFT(C20,FIND("-",C20)-2)&amp;" and "&amp;RIGHT(C20,FIND("-",C20)-2),"on "&amp;C20)</f>
        <v xml:space="preserve"> is scheduled to report earnings on Jul 20, 2017</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$107.40, up .47% after opening up slightly over yesterday's close</v>
      </c>
    </row>
    <row r="5" spans="1:11" x14ac:dyDescent="0.3">
      <c r="K5" t="str">
        <f>"The one year target estimate for " &amp; D1 &amp; " is " &amp; TEXT(C23,"$####.#0")</f>
        <v>The one year target estimate for Krones AG is $108.96</v>
      </c>
    </row>
    <row r="6" spans="1:11" x14ac:dyDescent="0.3">
      <c r="K6" t="str">
        <f>" which would be " &amp; IF(OR(LEFT(ABS((C23-C2)/C2*100),1)="8",LEFT(ABS((C23-C2)/C2*100),2)="18"), "an ", "a ")  &amp;TEXT(ABS((C23-C2)/C2),"####.#0%")&amp;IF((C23-C2)&gt;0," increase over"," decrease from")&amp;" the current price"</f>
        <v xml:space="preserve"> which would be a 1.45% increase over the current price</v>
      </c>
    </row>
    <row r="7" spans="1:11" x14ac:dyDescent="0.3">
      <c r="A7" s="1">
        <v>0</v>
      </c>
      <c r="B7" t="s">
        <v>5</v>
      </c>
      <c r="C7" t="s">
        <v>7737</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increase by 7.26% over last quarter based on the average of 1 analyst estimates (Yahoo Finance)</v>
      </c>
    </row>
    <row r="8" spans="1:11" x14ac:dyDescent="0.3">
      <c r="A8" s="1">
        <v>1</v>
      </c>
      <c r="B8" t="s">
        <v>7</v>
      </c>
      <c r="C8" t="s">
        <v>7738</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9</v>
      </c>
      <c r="C9" t="s">
        <v>7739</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3 times, and a negative earnings surprise 1 time</v>
      </c>
    </row>
    <row r="10" spans="1:11" x14ac:dyDescent="0.3">
      <c r="A10" s="1">
        <v>3</v>
      </c>
      <c r="B10" t="s">
        <v>11</v>
      </c>
      <c r="C10" t="s">
        <v>7740</v>
      </c>
    </row>
    <row r="11" spans="1:11" x14ac:dyDescent="0.3">
      <c r="A11" s="1">
        <v>4</v>
      </c>
      <c r="B11" t="s">
        <v>13</v>
      </c>
      <c r="C11" t="s">
        <v>7741</v>
      </c>
    </row>
    <row r="12" spans="1:11" x14ac:dyDescent="0.3">
      <c r="A12" s="1">
        <v>5</v>
      </c>
      <c r="B12" t="s">
        <v>15</v>
      </c>
      <c r="C12" t="s">
        <v>7742</v>
      </c>
      <c r="D12" t="str">
        <f>LEFT(C12,FIND("-",C12)-2)</f>
        <v>80.54</v>
      </c>
      <c r="E12" t="str">
        <f>TRIM(RIGHT(C12,FIND("-",C12)-1))</f>
        <v>114.50</v>
      </c>
    </row>
    <row r="13" spans="1:11" x14ac:dyDescent="0.3">
      <c r="A13" s="1">
        <v>6</v>
      </c>
      <c r="B13" t="s">
        <v>17</v>
      </c>
      <c r="C13" t="s">
        <v>7743</v>
      </c>
    </row>
    <row r="14" spans="1:11" x14ac:dyDescent="0.3">
      <c r="A14" s="1">
        <v>7</v>
      </c>
      <c r="B14" t="s">
        <v>19</v>
      </c>
      <c r="C14" t="s">
        <v>7744</v>
      </c>
    </row>
    <row r="16" spans="1:11" x14ac:dyDescent="0.3">
      <c r="A16" s="1">
        <v>0</v>
      </c>
      <c r="B16" t="s">
        <v>21</v>
      </c>
      <c r="C16" t="s">
        <v>3655</v>
      </c>
    </row>
    <row r="17" spans="1:11" x14ac:dyDescent="0.3">
      <c r="A17" s="1">
        <v>1</v>
      </c>
      <c r="B17" t="s">
        <v>23</v>
      </c>
      <c r="K17" t="str">
        <f>K2 &amp; K3 &amp; ". " &amp; K4 &amp; ". " &amp; K5 &amp; K6 &amp; ". " &amp; K7 &amp; ". " &amp; K8 &amp; ". " &amp; K9 &amp; "."</f>
        <v>Krones AG is scheduled to report earnings on Jul 20, 2017. The stock is currently trading at $107.40, up .47% after opening up slightly over yesterday's close. The one year target estimate for Krones AG is $108.96 which would be a 1.45% increase over the current price. Earnings are expected to increase by 7.26% over last quarter based on the average of 1 analyst estimates (Yahoo Finance). The stock is trading in the high end of its 52-week range. Over the last 4 quarters, we've seen a positive earnings surprise 3 times, and a negative earnings surprise 1 time.</v>
      </c>
    </row>
    <row r="18" spans="1:11" x14ac:dyDescent="0.3">
      <c r="A18" s="1">
        <v>2</v>
      </c>
      <c r="B18" t="s">
        <v>24</v>
      </c>
      <c r="C18" t="s">
        <v>7745</v>
      </c>
    </row>
    <row r="19" spans="1:11" x14ac:dyDescent="0.3">
      <c r="A19" s="1">
        <v>3</v>
      </c>
      <c r="B19" t="s">
        <v>26</v>
      </c>
      <c r="C19" t="s">
        <v>7746</v>
      </c>
    </row>
    <row r="20" spans="1:11" x14ac:dyDescent="0.3">
      <c r="A20" s="1">
        <v>4</v>
      </c>
      <c r="B20" t="s">
        <v>28</v>
      </c>
      <c r="C20" t="s">
        <v>1167</v>
      </c>
    </row>
    <row r="21" spans="1:11" x14ac:dyDescent="0.3">
      <c r="A21" s="1">
        <v>5</v>
      </c>
      <c r="B21" t="s">
        <v>30</v>
      </c>
      <c r="C21" t="s">
        <v>31</v>
      </c>
    </row>
    <row r="22" spans="1:11" x14ac:dyDescent="0.3">
      <c r="A22" s="1">
        <v>6</v>
      </c>
      <c r="B22" t="s">
        <v>32</v>
      </c>
    </row>
    <row r="23" spans="1:11" x14ac:dyDescent="0.3">
      <c r="A23" s="1">
        <v>7</v>
      </c>
      <c r="B23" t="s">
        <v>33</v>
      </c>
      <c r="C23" t="s">
        <v>7747</v>
      </c>
    </row>
    <row r="26" spans="1:11" x14ac:dyDescent="0.3">
      <c r="B26" s="1" t="s">
        <v>35</v>
      </c>
      <c r="C26" s="1" t="s">
        <v>36</v>
      </c>
      <c r="D26" s="1" t="s">
        <v>37</v>
      </c>
      <c r="E26" s="1" t="s">
        <v>38</v>
      </c>
      <c r="F26" s="1" t="s">
        <v>39</v>
      </c>
    </row>
    <row r="27" spans="1:11" x14ac:dyDescent="0.3">
      <c r="A27" s="1">
        <v>0</v>
      </c>
      <c r="B27" t="s">
        <v>40</v>
      </c>
      <c r="C27">
        <v>1</v>
      </c>
      <c r="D27">
        <v>1</v>
      </c>
      <c r="E27">
        <v>14</v>
      </c>
      <c r="F27">
        <v>15</v>
      </c>
    </row>
    <row r="28" spans="1:11" x14ac:dyDescent="0.3">
      <c r="A28" s="1">
        <v>1</v>
      </c>
      <c r="B28" t="s">
        <v>41</v>
      </c>
      <c r="C28">
        <v>1.24</v>
      </c>
      <c r="D28">
        <v>1.33</v>
      </c>
      <c r="E28">
        <v>5.71</v>
      </c>
      <c r="F28">
        <v>6.15</v>
      </c>
    </row>
    <row r="29" spans="1:11" x14ac:dyDescent="0.3">
      <c r="A29" s="1">
        <v>2</v>
      </c>
      <c r="B29" t="s">
        <v>42</v>
      </c>
      <c r="C29">
        <v>1.24</v>
      </c>
      <c r="D29">
        <v>1.33</v>
      </c>
      <c r="E29">
        <v>5.56</v>
      </c>
      <c r="F29">
        <v>5.37</v>
      </c>
    </row>
    <row r="30" spans="1:11" x14ac:dyDescent="0.3">
      <c r="A30" s="1">
        <v>3</v>
      </c>
      <c r="B30" t="s">
        <v>43</v>
      </c>
      <c r="C30">
        <v>1.24</v>
      </c>
      <c r="D30">
        <v>1.33</v>
      </c>
      <c r="E30">
        <v>5.91</v>
      </c>
      <c r="F30">
        <v>6.61</v>
      </c>
    </row>
    <row r="31" spans="1:11" x14ac:dyDescent="0.3">
      <c r="A31" s="1">
        <v>4</v>
      </c>
      <c r="B31" t="s">
        <v>44</v>
      </c>
      <c r="C31">
        <v>1.1499999999999999</v>
      </c>
      <c r="D31">
        <v>1.27</v>
      </c>
      <c r="E31">
        <v>5.4</v>
      </c>
      <c r="F31">
        <v>5.71</v>
      </c>
    </row>
    <row r="33" spans="1:6" x14ac:dyDescent="0.3">
      <c r="B33" s="1" t="s">
        <v>45</v>
      </c>
      <c r="C33" s="1" t="s">
        <v>36</v>
      </c>
      <c r="D33" s="1" t="s">
        <v>37</v>
      </c>
      <c r="E33" s="1" t="s">
        <v>38</v>
      </c>
      <c r="F33" s="1" t="s">
        <v>39</v>
      </c>
    </row>
    <row r="34" spans="1:6" x14ac:dyDescent="0.3">
      <c r="A34" s="1">
        <v>0</v>
      </c>
      <c r="B34" t="s">
        <v>40</v>
      </c>
      <c r="C34" t="s">
        <v>223</v>
      </c>
      <c r="D34" t="s">
        <v>223</v>
      </c>
      <c r="E34" t="s">
        <v>1172</v>
      </c>
      <c r="F34" t="s">
        <v>7748</v>
      </c>
    </row>
    <row r="35" spans="1:6" x14ac:dyDescent="0.3">
      <c r="A35" s="1">
        <v>1</v>
      </c>
      <c r="B35" t="s">
        <v>41</v>
      </c>
      <c r="C35" t="s">
        <v>6597</v>
      </c>
      <c r="D35" t="s">
        <v>7749</v>
      </c>
      <c r="E35" t="s">
        <v>7750</v>
      </c>
      <c r="F35" t="s">
        <v>7542</v>
      </c>
    </row>
    <row r="36" spans="1:6" x14ac:dyDescent="0.3">
      <c r="A36" s="1">
        <v>2</v>
      </c>
      <c r="B36" t="s">
        <v>42</v>
      </c>
      <c r="C36" t="s">
        <v>6597</v>
      </c>
      <c r="D36" t="s">
        <v>7749</v>
      </c>
      <c r="E36" t="s">
        <v>4762</v>
      </c>
      <c r="F36" t="s">
        <v>3138</v>
      </c>
    </row>
    <row r="37" spans="1:6" x14ac:dyDescent="0.3">
      <c r="A37" s="1">
        <v>3</v>
      </c>
      <c r="B37" t="s">
        <v>43</v>
      </c>
      <c r="C37" t="s">
        <v>6597</v>
      </c>
      <c r="D37" t="s">
        <v>7749</v>
      </c>
      <c r="E37" t="s">
        <v>7751</v>
      </c>
      <c r="F37" t="s">
        <v>1667</v>
      </c>
    </row>
    <row r="38" spans="1:6" x14ac:dyDescent="0.3">
      <c r="A38" s="1">
        <v>4</v>
      </c>
      <c r="B38" t="s">
        <v>53</v>
      </c>
      <c r="C38" t="s">
        <v>7752</v>
      </c>
      <c r="D38" t="s">
        <v>7753</v>
      </c>
      <c r="E38" t="s">
        <v>3655</v>
      </c>
      <c r="F38" t="s">
        <v>7750</v>
      </c>
    </row>
    <row r="39" spans="1:6" x14ac:dyDescent="0.3">
      <c r="A39" s="1">
        <v>5</v>
      </c>
      <c r="B39" t="s">
        <v>55</v>
      </c>
      <c r="C39" t="s">
        <v>1941</v>
      </c>
      <c r="D39" t="s">
        <v>1953</v>
      </c>
      <c r="E39" t="s">
        <v>4584</v>
      </c>
      <c r="F39" t="s">
        <v>494</v>
      </c>
    </row>
    <row r="41" spans="1:6" x14ac:dyDescent="0.3">
      <c r="B41" s="1" t="s">
        <v>58</v>
      </c>
      <c r="C41" s="1" t="s">
        <v>60</v>
      </c>
      <c r="D41" s="1" t="s">
        <v>61</v>
      </c>
      <c r="E41" s="1" t="s">
        <v>1101</v>
      </c>
      <c r="F41" s="1" t="s">
        <v>62</v>
      </c>
    </row>
    <row r="42" spans="1:6" x14ac:dyDescent="0.3">
      <c r="A42" s="1">
        <v>0</v>
      </c>
      <c r="B42" t="s">
        <v>63</v>
      </c>
      <c r="C42" t="s">
        <v>7754</v>
      </c>
      <c r="D42" t="s">
        <v>7755</v>
      </c>
      <c r="E42" t="s">
        <v>7756</v>
      </c>
      <c r="F42" t="s">
        <v>7754</v>
      </c>
    </row>
    <row r="43" spans="1:6" x14ac:dyDescent="0.3">
      <c r="A43" s="1">
        <v>1</v>
      </c>
      <c r="B43" t="s">
        <v>66</v>
      </c>
      <c r="C43" t="s">
        <v>7757</v>
      </c>
      <c r="D43" t="s">
        <v>1469</v>
      </c>
      <c r="E43" t="s">
        <v>7758</v>
      </c>
      <c r="F43" t="s">
        <v>7759</v>
      </c>
    </row>
    <row r="44" spans="1:6" x14ac:dyDescent="0.3">
      <c r="A44" s="1">
        <v>2</v>
      </c>
      <c r="B44" t="s">
        <v>69</v>
      </c>
      <c r="C44" t="s">
        <v>1106</v>
      </c>
      <c r="D44" t="s">
        <v>1192</v>
      </c>
      <c r="E44" t="s">
        <v>3396</v>
      </c>
      <c r="F44" t="s">
        <v>1048</v>
      </c>
    </row>
    <row r="45" spans="1:6" x14ac:dyDescent="0.3">
      <c r="A45" s="1">
        <v>3</v>
      </c>
      <c r="B45" t="s">
        <v>72</v>
      </c>
      <c r="C45" t="s">
        <v>7760</v>
      </c>
      <c r="D45" t="s">
        <v>7761</v>
      </c>
      <c r="E45" t="s">
        <v>7762</v>
      </c>
      <c r="F45" t="s">
        <v>4928</v>
      </c>
    </row>
    <row r="47" spans="1:6" x14ac:dyDescent="0.3">
      <c r="B47" s="1" t="s">
        <v>75</v>
      </c>
      <c r="C47" s="1" t="s">
        <v>36</v>
      </c>
      <c r="D47" s="1" t="s">
        <v>37</v>
      </c>
      <c r="E47" s="1" t="s">
        <v>38</v>
      </c>
      <c r="F47" s="1" t="s">
        <v>39</v>
      </c>
    </row>
    <row r="48" spans="1:6" x14ac:dyDescent="0.3">
      <c r="A48" s="1">
        <v>0</v>
      </c>
      <c r="B48" t="s">
        <v>76</v>
      </c>
      <c r="C48">
        <v>1.24</v>
      </c>
      <c r="D48">
        <v>1.33</v>
      </c>
      <c r="E48">
        <v>5.71</v>
      </c>
      <c r="F48">
        <v>6.15</v>
      </c>
    </row>
    <row r="49" spans="1:6" x14ac:dyDescent="0.3">
      <c r="A49" s="1">
        <v>1</v>
      </c>
      <c r="B49" t="s">
        <v>77</v>
      </c>
      <c r="C49">
        <v>1.24</v>
      </c>
      <c r="D49">
        <v>1.33</v>
      </c>
      <c r="E49">
        <v>5.7</v>
      </c>
      <c r="F49">
        <v>6.15</v>
      </c>
    </row>
    <row r="50" spans="1:6" x14ac:dyDescent="0.3">
      <c r="A50" s="1">
        <v>2</v>
      </c>
      <c r="B50" t="s">
        <v>78</v>
      </c>
      <c r="C50">
        <v>1.24</v>
      </c>
      <c r="D50">
        <v>1.33</v>
      </c>
      <c r="E50">
        <v>5.71</v>
      </c>
      <c r="F50">
        <v>6.14</v>
      </c>
    </row>
    <row r="51" spans="1:6" x14ac:dyDescent="0.3">
      <c r="A51" s="1">
        <v>3</v>
      </c>
      <c r="B51" t="s">
        <v>79</v>
      </c>
      <c r="C51">
        <v>1.24</v>
      </c>
      <c r="D51">
        <v>1.33</v>
      </c>
      <c r="E51">
        <v>5.66</v>
      </c>
      <c r="F51">
        <v>6.14</v>
      </c>
    </row>
    <row r="52" spans="1:6" x14ac:dyDescent="0.3">
      <c r="A52" s="1">
        <v>4</v>
      </c>
      <c r="B52" t="s">
        <v>80</v>
      </c>
      <c r="C52">
        <v>1.31</v>
      </c>
      <c r="D52">
        <v>1.33</v>
      </c>
      <c r="E52">
        <v>5.56</v>
      </c>
      <c r="F52">
        <v>6.07</v>
      </c>
    </row>
    <row r="54" spans="1:6" x14ac:dyDescent="0.3">
      <c r="B54" s="1" t="s">
        <v>81</v>
      </c>
      <c r="C54" s="1" t="s">
        <v>36</v>
      </c>
      <c r="D54" s="1" t="s">
        <v>37</v>
      </c>
      <c r="E54" s="1" t="s">
        <v>38</v>
      </c>
      <c r="F54" s="1" t="s">
        <v>39</v>
      </c>
    </row>
    <row r="55" spans="1:6" x14ac:dyDescent="0.3">
      <c r="A55" s="1">
        <v>0</v>
      </c>
      <c r="B55" t="s">
        <v>82</v>
      </c>
      <c r="E55">
        <v>2</v>
      </c>
      <c r="F55">
        <v>1</v>
      </c>
    </row>
    <row r="56" spans="1:6" x14ac:dyDescent="0.3">
      <c r="A56" s="1">
        <v>1</v>
      </c>
      <c r="B56" t="s">
        <v>83</v>
      </c>
      <c r="E56">
        <v>2</v>
      </c>
      <c r="F56">
        <v>1</v>
      </c>
    </row>
    <row r="57" spans="1:6" x14ac:dyDescent="0.3">
      <c r="A57" s="1">
        <v>2</v>
      </c>
      <c r="B57" t="s">
        <v>84</v>
      </c>
    </row>
    <row r="58" spans="1:6" x14ac:dyDescent="0.3">
      <c r="A58" s="1">
        <v>3</v>
      </c>
      <c r="B58" t="s">
        <v>85</v>
      </c>
    </row>
    <row r="60" spans="1:6" x14ac:dyDescent="0.3">
      <c r="B60" s="1" t="s">
        <v>86</v>
      </c>
      <c r="C60" s="1" t="s">
        <v>7763</v>
      </c>
      <c r="D60" s="1" t="s">
        <v>88</v>
      </c>
      <c r="E60" s="1" t="s">
        <v>89</v>
      </c>
      <c r="F60" s="1" t="s">
        <v>90</v>
      </c>
    </row>
    <row r="61" spans="1:6" x14ac:dyDescent="0.3">
      <c r="A61" s="1">
        <v>0</v>
      </c>
      <c r="B61" t="s">
        <v>91</v>
      </c>
      <c r="C61" t="s">
        <v>4471</v>
      </c>
      <c r="F61">
        <v>0.19</v>
      </c>
    </row>
    <row r="62" spans="1:6" x14ac:dyDescent="0.3">
      <c r="A62" s="1">
        <v>1</v>
      </c>
      <c r="B62" t="s">
        <v>93</v>
      </c>
      <c r="C62" t="s">
        <v>494</v>
      </c>
      <c r="F62">
        <v>0.21</v>
      </c>
    </row>
    <row r="63" spans="1:6" x14ac:dyDescent="0.3">
      <c r="A63" s="1">
        <v>2</v>
      </c>
      <c r="B63" t="s">
        <v>95</v>
      </c>
      <c r="C63" t="s">
        <v>2547</v>
      </c>
      <c r="F63">
        <v>0.08</v>
      </c>
    </row>
    <row r="64" spans="1:6" x14ac:dyDescent="0.3">
      <c r="A64" s="1">
        <v>3</v>
      </c>
      <c r="B64" t="s">
        <v>96</v>
      </c>
      <c r="C64" t="s">
        <v>4928</v>
      </c>
      <c r="F64">
        <v>0.12</v>
      </c>
    </row>
    <row r="65" spans="1:6" x14ac:dyDescent="0.3">
      <c r="A65" s="1">
        <v>4</v>
      </c>
      <c r="B65" t="s">
        <v>98</v>
      </c>
      <c r="C65" t="s">
        <v>7764</v>
      </c>
      <c r="F65">
        <v>0.09</v>
      </c>
    </row>
    <row r="66" spans="1:6" x14ac:dyDescent="0.3">
      <c r="A66" s="1">
        <v>5</v>
      </c>
      <c r="B66" t="s">
        <v>100</v>
      </c>
      <c r="C66" t="s">
        <v>7765</v>
      </c>
    </row>
    <row r="68" spans="1:6" x14ac:dyDescent="0.3">
      <c r="A68" s="1">
        <v>0</v>
      </c>
      <c r="B68" t="s">
        <v>102</v>
      </c>
      <c r="C68" t="s">
        <v>3655</v>
      </c>
    </row>
    <row r="69" spans="1:6" x14ac:dyDescent="0.3">
      <c r="A69" s="1">
        <v>1</v>
      </c>
      <c r="B69" t="s">
        <v>103</v>
      </c>
    </row>
    <row r="70" spans="1:6" x14ac:dyDescent="0.3">
      <c r="A70" s="1">
        <v>2</v>
      </c>
      <c r="B70" t="s">
        <v>104</v>
      </c>
      <c r="C70" t="s">
        <v>7745</v>
      </c>
    </row>
    <row r="71" spans="1:6" x14ac:dyDescent="0.3">
      <c r="A71" s="1">
        <v>3</v>
      </c>
      <c r="B71" t="s">
        <v>105</v>
      </c>
      <c r="C71" t="s">
        <v>6073</v>
      </c>
    </row>
    <row r="72" spans="1:6" x14ac:dyDescent="0.3">
      <c r="A72" s="1">
        <v>4</v>
      </c>
      <c r="B72" t="s">
        <v>107</v>
      </c>
      <c r="C72" t="s">
        <v>7766</v>
      </c>
    </row>
    <row r="73" spans="1:6" x14ac:dyDescent="0.3">
      <c r="A73" s="1">
        <v>5</v>
      </c>
      <c r="B73" t="s">
        <v>109</v>
      </c>
      <c r="C73" t="s">
        <v>3267</v>
      </c>
    </row>
    <row r="74" spans="1:6" x14ac:dyDescent="0.3">
      <c r="A74" s="1">
        <v>6</v>
      </c>
      <c r="B74" t="s">
        <v>111</v>
      </c>
      <c r="C74" t="s">
        <v>7767</v>
      </c>
    </row>
    <row r="75" spans="1:6" x14ac:dyDescent="0.3">
      <c r="A75" s="1">
        <v>7</v>
      </c>
      <c r="B75" t="s">
        <v>113</v>
      </c>
    </row>
    <row r="76" spans="1:6" x14ac:dyDescent="0.3">
      <c r="A76" s="1">
        <v>8</v>
      </c>
      <c r="B76" t="s">
        <v>114</v>
      </c>
    </row>
    <row r="78" spans="1:6" x14ac:dyDescent="0.3">
      <c r="A78" s="1">
        <v>0</v>
      </c>
      <c r="B78" t="s">
        <v>115</v>
      </c>
      <c r="C78" t="s">
        <v>116</v>
      </c>
    </row>
    <row r="79" spans="1:6" x14ac:dyDescent="0.3">
      <c r="A79" s="1">
        <v>1</v>
      </c>
      <c r="B79" t="s">
        <v>117</v>
      </c>
      <c r="C79" t="s">
        <v>118</v>
      </c>
    </row>
    <row r="81" spans="1:3" x14ac:dyDescent="0.3">
      <c r="A81" s="1">
        <v>0</v>
      </c>
      <c r="B81" t="s">
        <v>119</v>
      </c>
      <c r="C81" t="s">
        <v>4470</v>
      </c>
    </row>
    <row r="82" spans="1:3" x14ac:dyDescent="0.3">
      <c r="A82" s="1">
        <v>1</v>
      </c>
      <c r="B82" t="s">
        <v>121</v>
      </c>
      <c r="C82" t="s">
        <v>1990</v>
      </c>
    </row>
    <row r="84" spans="1:3" x14ac:dyDescent="0.3">
      <c r="A84" s="1">
        <v>0</v>
      </c>
      <c r="B84" t="s">
        <v>123</v>
      </c>
      <c r="C84" t="s">
        <v>3971</v>
      </c>
    </row>
    <row r="85" spans="1:3" x14ac:dyDescent="0.3">
      <c r="A85" s="1">
        <v>1</v>
      </c>
      <c r="B85" t="s">
        <v>124</v>
      </c>
      <c r="C85" t="s">
        <v>4735</v>
      </c>
    </row>
    <row r="87" spans="1:3" x14ac:dyDescent="0.3">
      <c r="A87" s="1">
        <v>0</v>
      </c>
      <c r="B87" t="s">
        <v>126</v>
      </c>
      <c r="C87" t="s">
        <v>3212</v>
      </c>
    </row>
    <row r="88" spans="1:3" x14ac:dyDescent="0.3">
      <c r="A88" s="1">
        <v>1</v>
      </c>
      <c r="B88" t="s">
        <v>128</v>
      </c>
      <c r="C88" t="s">
        <v>7768</v>
      </c>
    </row>
    <row r="89" spans="1:3" x14ac:dyDescent="0.3">
      <c r="A89" s="1">
        <v>2</v>
      </c>
      <c r="B89" t="s">
        <v>130</v>
      </c>
      <c r="C89" t="s">
        <v>7769</v>
      </c>
    </row>
    <row r="90" spans="1:3" x14ac:dyDescent="0.3">
      <c r="A90" s="1">
        <v>3</v>
      </c>
      <c r="B90" t="s">
        <v>132</v>
      </c>
      <c r="C90" t="s">
        <v>2893</v>
      </c>
    </row>
    <row r="91" spans="1:3" x14ac:dyDescent="0.3">
      <c r="A91" s="1">
        <v>4</v>
      </c>
      <c r="B91" t="s">
        <v>134</v>
      </c>
      <c r="C91" t="s">
        <v>7770</v>
      </c>
    </row>
    <row r="92" spans="1:3" x14ac:dyDescent="0.3">
      <c r="A92" s="1">
        <v>5</v>
      </c>
      <c r="B92" t="s">
        <v>136</v>
      </c>
      <c r="C92" t="s">
        <v>7771</v>
      </c>
    </row>
    <row r="93" spans="1:3" x14ac:dyDescent="0.3">
      <c r="A93" s="1">
        <v>6</v>
      </c>
      <c r="B93" t="s">
        <v>138</v>
      </c>
      <c r="C93" t="s">
        <v>7746</v>
      </c>
    </row>
    <row r="94" spans="1:3" x14ac:dyDescent="0.3">
      <c r="A94" s="1">
        <v>7</v>
      </c>
      <c r="B94" t="s">
        <v>139</v>
      </c>
      <c r="C94" t="s">
        <v>7772</v>
      </c>
    </row>
    <row r="96" spans="1:3" x14ac:dyDescent="0.3">
      <c r="A96" s="1">
        <v>0</v>
      </c>
      <c r="B96" t="s">
        <v>140</v>
      </c>
      <c r="C96" t="s">
        <v>7773</v>
      </c>
    </row>
    <row r="97" spans="1:3" x14ac:dyDescent="0.3">
      <c r="A97" s="1">
        <v>1</v>
      </c>
      <c r="B97" t="s">
        <v>142</v>
      </c>
      <c r="C97" t="s">
        <v>7774</v>
      </c>
    </row>
    <row r="98" spans="1:3" x14ac:dyDescent="0.3">
      <c r="A98" s="1">
        <v>2</v>
      </c>
      <c r="B98" t="s">
        <v>144</v>
      </c>
    </row>
    <row r="99" spans="1:3" x14ac:dyDescent="0.3">
      <c r="A99" s="1">
        <v>3</v>
      </c>
      <c r="B99" t="s">
        <v>146</v>
      </c>
    </row>
    <row r="100" spans="1:3" x14ac:dyDescent="0.3">
      <c r="A100" s="1">
        <v>4</v>
      </c>
      <c r="B100" t="s">
        <v>148</v>
      </c>
      <c r="C100" t="s">
        <v>3312</v>
      </c>
    </row>
    <row r="101" spans="1:3" x14ac:dyDescent="0.3">
      <c r="A101" s="1">
        <v>5</v>
      </c>
      <c r="B101" t="s">
        <v>149</v>
      </c>
      <c r="C101" t="s">
        <v>7775</v>
      </c>
    </row>
    <row r="103" spans="1:3" x14ac:dyDescent="0.3">
      <c r="A103" s="1">
        <v>0</v>
      </c>
      <c r="B103" t="s">
        <v>151</v>
      </c>
      <c r="C103" t="s">
        <v>7776</v>
      </c>
    </row>
    <row r="104" spans="1:3" x14ac:dyDescent="0.3">
      <c r="A104" s="1">
        <v>1</v>
      </c>
      <c r="B104" t="s">
        <v>152</v>
      </c>
      <c r="C104" t="s">
        <v>7777</v>
      </c>
    </row>
    <row r="106" spans="1:3" x14ac:dyDescent="0.3">
      <c r="A106" s="1">
        <v>0</v>
      </c>
      <c r="B106" t="s">
        <v>23</v>
      </c>
    </row>
    <row r="107" spans="1:3" x14ac:dyDescent="0.3">
      <c r="A107" s="1">
        <v>1</v>
      </c>
      <c r="B107" t="s">
        <v>153</v>
      </c>
      <c r="C107" t="s">
        <v>7778</v>
      </c>
    </row>
    <row r="108" spans="1:3" x14ac:dyDescent="0.3">
      <c r="A108" s="1">
        <v>2</v>
      </c>
      <c r="B108" t="s">
        <v>155</v>
      </c>
      <c r="C108" t="s">
        <v>156</v>
      </c>
    </row>
    <row r="109" spans="1:3" x14ac:dyDescent="0.3">
      <c r="A109" s="1">
        <v>3</v>
      </c>
      <c r="B109" t="s">
        <v>157</v>
      </c>
      <c r="C109" t="s">
        <v>7779</v>
      </c>
    </row>
    <row r="110" spans="1:3" x14ac:dyDescent="0.3">
      <c r="A110" s="1">
        <v>4</v>
      </c>
      <c r="B110" t="s">
        <v>159</v>
      </c>
      <c r="C110" t="s">
        <v>7780</v>
      </c>
    </row>
    <row r="111" spans="1:3" x14ac:dyDescent="0.3">
      <c r="A111" s="1">
        <v>5</v>
      </c>
      <c r="B111" t="s">
        <v>161</v>
      </c>
      <c r="C111" t="s">
        <v>7781</v>
      </c>
    </row>
    <row r="112" spans="1:3" x14ac:dyDescent="0.3">
      <c r="A112" s="1">
        <v>6</v>
      </c>
      <c r="B112" t="s">
        <v>163</v>
      </c>
      <c r="C112" t="s">
        <v>7782</v>
      </c>
    </row>
    <row r="114" spans="1:3" x14ac:dyDescent="0.3">
      <c r="A114" s="1">
        <v>0</v>
      </c>
      <c r="B114" t="s">
        <v>165</v>
      </c>
      <c r="C114" t="s">
        <v>7783</v>
      </c>
    </row>
    <row r="115" spans="1:3" x14ac:dyDescent="0.3">
      <c r="A115" s="1">
        <v>1</v>
      </c>
      <c r="B115" t="s">
        <v>167</v>
      </c>
      <c r="C115" t="s">
        <v>7784</v>
      </c>
    </row>
    <row r="116" spans="1:3" x14ac:dyDescent="0.3">
      <c r="A116" s="1">
        <v>2</v>
      </c>
      <c r="B116" t="s">
        <v>169</v>
      </c>
      <c r="C116" t="s">
        <v>7785</v>
      </c>
    </row>
    <row r="117" spans="1:3" x14ac:dyDescent="0.3">
      <c r="A117" s="1">
        <v>3</v>
      </c>
      <c r="B117" t="s">
        <v>171</v>
      </c>
      <c r="C117" t="s">
        <v>2813</v>
      </c>
    </row>
    <row r="118" spans="1:3" x14ac:dyDescent="0.3">
      <c r="A118" s="1">
        <v>4</v>
      </c>
      <c r="B118" t="s">
        <v>173</v>
      </c>
    </row>
    <row r="119" spans="1:3" x14ac:dyDescent="0.3">
      <c r="A119" s="1">
        <v>5</v>
      </c>
      <c r="B119" t="s">
        <v>174</v>
      </c>
    </row>
    <row r="120" spans="1:3" x14ac:dyDescent="0.3">
      <c r="A120" s="1">
        <v>6</v>
      </c>
      <c r="B120" t="s">
        <v>175</v>
      </c>
    </row>
    <row r="121" spans="1:3" x14ac:dyDescent="0.3">
      <c r="A121" s="1">
        <v>7</v>
      </c>
      <c r="B121" t="s">
        <v>176</v>
      </c>
    </row>
    <row r="122" spans="1:3" x14ac:dyDescent="0.3">
      <c r="A122" s="1">
        <v>8</v>
      </c>
      <c r="B122" t="s">
        <v>177</v>
      </c>
    </row>
    <row r="123" spans="1:3" x14ac:dyDescent="0.3">
      <c r="A123" s="1">
        <v>9</v>
      </c>
      <c r="B123" t="s">
        <v>178</v>
      </c>
    </row>
    <row r="125" spans="1:3" x14ac:dyDescent="0.3">
      <c r="A125" s="1">
        <v>0</v>
      </c>
      <c r="B125" t="s">
        <v>179</v>
      </c>
    </row>
    <row r="126" spans="1:3" x14ac:dyDescent="0.3">
      <c r="A126" s="1">
        <v>1</v>
      </c>
      <c r="B126" t="s">
        <v>180</v>
      </c>
    </row>
    <row r="127" spans="1:3" x14ac:dyDescent="0.3">
      <c r="A127" s="1">
        <v>2</v>
      </c>
      <c r="B127" t="s">
        <v>181</v>
      </c>
      <c r="C127" t="s">
        <v>7786</v>
      </c>
    </row>
    <row r="128" spans="1:3" x14ac:dyDescent="0.3">
      <c r="A128" s="1">
        <v>3</v>
      </c>
      <c r="B128" t="s">
        <v>183</v>
      </c>
      <c r="C128" t="s">
        <v>7787</v>
      </c>
    </row>
    <row r="129" spans="1:6" x14ac:dyDescent="0.3">
      <c r="A129" s="1">
        <v>4</v>
      </c>
      <c r="B129" t="s">
        <v>185</v>
      </c>
    </row>
    <row r="130" spans="1:6" x14ac:dyDescent="0.3">
      <c r="A130" s="1">
        <v>5</v>
      </c>
      <c r="B130" t="s">
        <v>186</v>
      </c>
    </row>
    <row r="131" spans="1:6" x14ac:dyDescent="0.3">
      <c r="A131" s="1">
        <v>6</v>
      </c>
      <c r="B131" t="s">
        <v>187</v>
      </c>
    </row>
    <row r="132" spans="1:6" x14ac:dyDescent="0.3">
      <c r="A132" s="1">
        <v>7</v>
      </c>
      <c r="B132" t="s">
        <v>188</v>
      </c>
    </row>
    <row r="133" spans="1:6" x14ac:dyDescent="0.3">
      <c r="A133" s="1">
        <v>8</v>
      </c>
      <c r="B133" t="s">
        <v>189</v>
      </c>
      <c r="C133" t="s">
        <v>7788</v>
      </c>
    </row>
    <row r="134" spans="1:6" x14ac:dyDescent="0.3">
      <c r="A134" s="1">
        <v>9</v>
      </c>
      <c r="B134" t="s">
        <v>190</v>
      </c>
      <c r="C134" t="s">
        <v>7789</v>
      </c>
    </row>
    <row r="137" spans="1:6" x14ac:dyDescent="0.3">
      <c r="B137" s="1" t="s">
        <v>191</v>
      </c>
      <c r="C137" s="1" t="s">
        <v>192</v>
      </c>
      <c r="D137" s="1" t="s">
        <v>193</v>
      </c>
      <c r="E137" s="1" t="s">
        <v>194</v>
      </c>
      <c r="F137" s="1" t="s">
        <v>195</v>
      </c>
    </row>
    <row r="138" spans="1:6" x14ac:dyDescent="0.3">
      <c r="A138" s="1">
        <v>0</v>
      </c>
      <c r="B138" t="s">
        <v>7790</v>
      </c>
      <c r="C138" t="s">
        <v>7791</v>
      </c>
      <c r="D138" t="s">
        <v>4251</v>
      </c>
      <c r="F138">
        <v>54</v>
      </c>
    </row>
    <row r="139" spans="1:6" x14ac:dyDescent="0.3">
      <c r="A139" s="1">
        <v>1</v>
      </c>
      <c r="B139" t="s">
        <v>7792</v>
      </c>
      <c r="C139" t="s">
        <v>7793</v>
      </c>
      <c r="D139" t="s">
        <v>7794</v>
      </c>
    </row>
    <row r="140" spans="1:6" x14ac:dyDescent="0.3">
      <c r="A140" s="1">
        <v>2</v>
      </c>
      <c r="B140" t="s">
        <v>7795</v>
      </c>
      <c r="C140" t="s">
        <v>7796</v>
      </c>
      <c r="D140" t="s">
        <v>7797</v>
      </c>
      <c r="F140">
        <v>62</v>
      </c>
    </row>
    <row r="141" spans="1:6" x14ac:dyDescent="0.3">
      <c r="A141" s="1">
        <v>3</v>
      </c>
      <c r="B141" t="s">
        <v>7798</v>
      </c>
      <c r="C141" t="s">
        <v>7796</v>
      </c>
      <c r="D141" t="s">
        <v>7799</v>
      </c>
      <c r="F141">
        <v>49</v>
      </c>
    </row>
    <row r="142" spans="1:6" x14ac:dyDescent="0.3">
      <c r="A142" s="1">
        <v>4</v>
      </c>
      <c r="B142" t="s">
        <v>7800</v>
      </c>
      <c r="C142" t="s">
        <v>7796</v>
      </c>
      <c r="D142" t="s">
        <v>7801</v>
      </c>
      <c r="F142">
        <v>49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8"/>
  <sheetViews>
    <sheetView topLeftCell="B29" workbookViewId="0"/>
  </sheetViews>
  <sheetFormatPr defaultRowHeight="14.4" x14ac:dyDescent="0.3"/>
  <cols>
    <col min="1" max="1" width="0" hidden="1" customWidth="1"/>
    <col min="2" max="7" width="20.6640625" customWidth="1"/>
  </cols>
  <sheetData>
    <row r="1" spans="1:11" x14ac:dyDescent="0.3">
      <c r="B1" t="s">
        <v>0</v>
      </c>
      <c r="C1" t="s">
        <v>7802</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MB Financial</v>
      </c>
    </row>
    <row r="2" spans="1:11" x14ac:dyDescent="0.3">
      <c r="B2" t="s">
        <v>2</v>
      </c>
      <c r="C2" t="s">
        <v>7803</v>
      </c>
      <c r="K2" t="str">
        <f>LEFT(C1,FIND("(",C1) - 2)</f>
        <v>MB Financial, Inc.</v>
      </c>
    </row>
    <row r="3" spans="1:11" x14ac:dyDescent="0.3">
      <c r="K3" t="str">
        <f>" is scheduled to report earnings "&amp;IFERROR("between "&amp;LEFT(C20,FIND("-",C20)-2)&amp;" and "&amp;RIGHT(C20,FIND("-",C20)-2),"on "&amp;C20)</f>
        <v xml:space="preserve"> is scheduled to report earnings on Jul 20, 2017</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$42.49, down .16% after opening up slightly over yesterday's close</v>
      </c>
    </row>
    <row r="5" spans="1:11" x14ac:dyDescent="0.3">
      <c r="K5" t="str">
        <f>"The one year target estimate for " &amp; D1 &amp; " is " &amp; TEXT(C23,"$####.#0")</f>
        <v>The one year target estimate for MB Financial is $48.70</v>
      </c>
    </row>
    <row r="6" spans="1:11" x14ac:dyDescent="0.3">
      <c r="K6" t="str">
        <f>" which would be " &amp; IF(OR(LEFT(ABS((C23-C2)/C2*100),1)="8",LEFT(ABS((C23-C2)/C2*100),2)="18"), "an ", "a ")  &amp;TEXT(ABS((C23-C2)/C2),"####.#0%")&amp;IF((C23-C2)&gt;0," increase over"," decrease from")&amp;" the current price"</f>
        <v xml:space="preserve"> which would be a 14.62% increase over the current price</v>
      </c>
    </row>
    <row r="7" spans="1:11" x14ac:dyDescent="0.3">
      <c r="A7" s="1">
        <v>0</v>
      </c>
      <c r="B7" t="s">
        <v>5</v>
      </c>
      <c r="C7" t="s">
        <v>7804</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increase by 7.81% over last quarter based on the average of 12 analyst estimates (Yahoo Finance)</v>
      </c>
    </row>
    <row r="8" spans="1:11" x14ac:dyDescent="0.3">
      <c r="A8" s="1">
        <v>1</v>
      </c>
      <c r="B8" t="s">
        <v>7</v>
      </c>
      <c r="C8" t="s">
        <v>7805</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near the middle of its 52 week range</v>
      </c>
    </row>
    <row r="9" spans="1:11" x14ac:dyDescent="0.3">
      <c r="A9" s="1">
        <v>2</v>
      </c>
      <c r="B9" t="s">
        <v>9</v>
      </c>
      <c r="C9" t="s">
        <v>209</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2 times, and a negative earnings surprise 2 times</v>
      </c>
    </row>
    <row r="10" spans="1:11" x14ac:dyDescent="0.3">
      <c r="A10" s="1">
        <v>3</v>
      </c>
      <c r="B10" t="s">
        <v>11</v>
      </c>
      <c r="C10" t="s">
        <v>209</v>
      </c>
    </row>
    <row r="11" spans="1:11" x14ac:dyDescent="0.3">
      <c r="A11" s="1">
        <v>4</v>
      </c>
      <c r="B11" t="s">
        <v>13</v>
      </c>
      <c r="C11" t="s">
        <v>7806</v>
      </c>
    </row>
    <row r="12" spans="1:11" x14ac:dyDescent="0.3">
      <c r="A12" s="1">
        <v>5</v>
      </c>
      <c r="B12" t="s">
        <v>15</v>
      </c>
      <c r="C12" t="s">
        <v>7807</v>
      </c>
      <c r="D12" t="str">
        <f>LEFT(C12,FIND("-",C12)-2)</f>
        <v>35.00</v>
      </c>
      <c r="E12" t="str">
        <f>TRIM(RIGHT(C12,FIND("-",C12)-1))</f>
        <v>48.47</v>
      </c>
    </row>
    <row r="13" spans="1:11" x14ac:dyDescent="0.3">
      <c r="A13" s="1">
        <v>6</v>
      </c>
      <c r="B13" t="s">
        <v>17</v>
      </c>
      <c r="C13" t="s">
        <v>7808</v>
      </c>
    </row>
    <row r="14" spans="1:11" x14ac:dyDescent="0.3">
      <c r="A14" s="1">
        <v>7</v>
      </c>
      <c r="B14" t="s">
        <v>19</v>
      </c>
      <c r="C14" t="s">
        <v>7809</v>
      </c>
    </row>
    <row r="16" spans="1:11" x14ac:dyDescent="0.3">
      <c r="A16" s="1">
        <v>0</v>
      </c>
      <c r="B16" t="s">
        <v>21</v>
      </c>
      <c r="C16" t="s">
        <v>7810</v>
      </c>
    </row>
    <row r="17" spans="1:11" x14ac:dyDescent="0.3">
      <c r="A17" s="1">
        <v>1</v>
      </c>
      <c r="B17" t="s">
        <v>23</v>
      </c>
      <c r="C17" t="s">
        <v>7811</v>
      </c>
      <c r="K17" t="str">
        <f>K2 &amp; K3 &amp; ". " &amp; K4 &amp; ". " &amp; K5 &amp; K6 &amp; ". " &amp; K7 &amp; ". " &amp; K8 &amp; ". " &amp; K9 &amp; "."</f>
        <v>MB Financial, Inc. is scheduled to report earnings on Jul 20, 2017. The stock is currently trading at $42.49, down .16% after opening up slightly over yesterday's close. The one year target estimate for MB Financial is $48.70 which would be a 14.62% increase over the current price. Earnings are expected to increase by 7.81% over last quarter based on the average of 12 analyst estimates (Yahoo Finance). The stock is trading near the middle of its 52 week range. Over the last 4 quarters, we've seen a positive earnings surprise 2 times, and a negative earnings surprise 2 times.</v>
      </c>
    </row>
    <row r="18" spans="1:11" x14ac:dyDescent="0.3">
      <c r="A18" s="1">
        <v>2</v>
      </c>
      <c r="B18" t="s">
        <v>24</v>
      </c>
      <c r="C18" t="s">
        <v>7812</v>
      </c>
    </row>
    <row r="19" spans="1:11" x14ac:dyDescent="0.3">
      <c r="A19" s="1">
        <v>3</v>
      </c>
      <c r="B19" t="s">
        <v>26</v>
      </c>
      <c r="C19" t="s">
        <v>5080</v>
      </c>
    </row>
    <row r="20" spans="1:11" x14ac:dyDescent="0.3">
      <c r="A20" s="1">
        <v>4</v>
      </c>
      <c r="B20" t="s">
        <v>28</v>
      </c>
      <c r="C20" t="s">
        <v>1167</v>
      </c>
    </row>
    <row r="21" spans="1:11" x14ac:dyDescent="0.3">
      <c r="A21" s="1">
        <v>5</v>
      </c>
      <c r="B21" t="s">
        <v>30</v>
      </c>
      <c r="C21" t="s">
        <v>7813</v>
      </c>
    </row>
    <row r="22" spans="1:11" x14ac:dyDescent="0.3">
      <c r="A22" s="1">
        <v>6</v>
      </c>
      <c r="B22" t="s">
        <v>32</v>
      </c>
      <c r="C22" t="s">
        <v>5453</v>
      </c>
    </row>
    <row r="23" spans="1:11" x14ac:dyDescent="0.3">
      <c r="A23" s="1">
        <v>7</v>
      </c>
      <c r="B23" t="s">
        <v>33</v>
      </c>
      <c r="C23" t="s">
        <v>7814</v>
      </c>
    </row>
    <row r="26" spans="1:11" x14ac:dyDescent="0.3">
      <c r="B26" s="1" t="s">
        <v>35</v>
      </c>
      <c r="C26" s="1" t="s">
        <v>36</v>
      </c>
      <c r="D26" s="1" t="s">
        <v>37</v>
      </c>
      <c r="E26" s="1" t="s">
        <v>38</v>
      </c>
      <c r="F26" s="1" t="s">
        <v>39</v>
      </c>
    </row>
    <row r="27" spans="1:11" x14ac:dyDescent="0.3">
      <c r="A27" s="1">
        <v>0</v>
      </c>
      <c r="B27" t="s">
        <v>40</v>
      </c>
      <c r="C27">
        <v>12</v>
      </c>
      <c r="D27">
        <v>12</v>
      </c>
      <c r="E27">
        <v>12</v>
      </c>
      <c r="F27">
        <v>12</v>
      </c>
    </row>
    <row r="28" spans="1:11" x14ac:dyDescent="0.3">
      <c r="A28" s="1">
        <v>1</v>
      </c>
      <c r="B28" t="s">
        <v>41</v>
      </c>
      <c r="C28">
        <v>0.64</v>
      </c>
      <c r="D28">
        <v>0.69</v>
      </c>
      <c r="E28">
        <v>2.64</v>
      </c>
      <c r="F28">
        <v>2.99</v>
      </c>
    </row>
    <row r="29" spans="1:11" x14ac:dyDescent="0.3">
      <c r="A29" s="1">
        <v>2</v>
      </c>
      <c r="B29" t="s">
        <v>42</v>
      </c>
      <c r="C29">
        <v>0.61</v>
      </c>
      <c r="D29">
        <v>0.65</v>
      </c>
      <c r="E29">
        <v>2.54</v>
      </c>
      <c r="F29">
        <v>2.8</v>
      </c>
    </row>
    <row r="30" spans="1:11" x14ac:dyDescent="0.3">
      <c r="A30" s="1">
        <v>3</v>
      </c>
      <c r="B30" t="s">
        <v>43</v>
      </c>
      <c r="C30">
        <v>0.66</v>
      </c>
      <c r="D30">
        <v>0.74</v>
      </c>
      <c r="E30">
        <v>2.72</v>
      </c>
      <c r="F30">
        <v>3.3</v>
      </c>
    </row>
    <row r="31" spans="1:11" x14ac:dyDescent="0.3">
      <c r="A31" s="1">
        <v>4</v>
      </c>
      <c r="B31" t="s">
        <v>44</v>
      </c>
      <c r="C31">
        <v>0.56000000000000005</v>
      </c>
      <c r="D31">
        <v>0.54</v>
      </c>
      <c r="E31">
        <v>2.13</v>
      </c>
      <c r="F31">
        <v>2.64</v>
      </c>
    </row>
    <row r="33" spans="1:6" x14ac:dyDescent="0.3">
      <c r="B33" s="1" t="s">
        <v>45</v>
      </c>
      <c r="C33" s="1" t="s">
        <v>36</v>
      </c>
      <c r="D33" s="1" t="s">
        <v>37</v>
      </c>
      <c r="E33" s="1" t="s">
        <v>38</v>
      </c>
      <c r="F33" s="1" t="s">
        <v>39</v>
      </c>
    </row>
    <row r="34" spans="1:6" x14ac:dyDescent="0.3">
      <c r="A34" s="1">
        <v>0</v>
      </c>
      <c r="B34" t="s">
        <v>40</v>
      </c>
      <c r="C34" t="s">
        <v>1171</v>
      </c>
      <c r="D34" t="s">
        <v>1171</v>
      </c>
      <c r="E34" t="s">
        <v>1171</v>
      </c>
      <c r="F34" t="s">
        <v>1171</v>
      </c>
    </row>
    <row r="35" spans="1:6" x14ac:dyDescent="0.3">
      <c r="A35" s="1">
        <v>1</v>
      </c>
      <c r="B35" t="s">
        <v>41</v>
      </c>
      <c r="C35" t="s">
        <v>7815</v>
      </c>
      <c r="D35" t="s">
        <v>7816</v>
      </c>
      <c r="E35" t="s">
        <v>7817</v>
      </c>
      <c r="F35" t="s">
        <v>7818</v>
      </c>
    </row>
    <row r="36" spans="1:6" x14ac:dyDescent="0.3">
      <c r="A36" s="1">
        <v>2</v>
      </c>
      <c r="B36" t="s">
        <v>42</v>
      </c>
      <c r="C36" t="s">
        <v>5957</v>
      </c>
      <c r="D36" t="s">
        <v>7819</v>
      </c>
      <c r="E36" t="s">
        <v>7820</v>
      </c>
      <c r="F36" t="s">
        <v>7821</v>
      </c>
    </row>
    <row r="37" spans="1:6" x14ac:dyDescent="0.3">
      <c r="A37" s="1">
        <v>3</v>
      </c>
      <c r="B37" t="s">
        <v>43</v>
      </c>
      <c r="C37" t="s">
        <v>7822</v>
      </c>
      <c r="D37" t="s">
        <v>7823</v>
      </c>
      <c r="E37" t="s">
        <v>7824</v>
      </c>
      <c r="F37" t="s">
        <v>7825</v>
      </c>
    </row>
    <row r="38" spans="1:6" x14ac:dyDescent="0.3">
      <c r="A38" s="1">
        <v>4</v>
      </c>
      <c r="B38" t="s">
        <v>53</v>
      </c>
      <c r="C38" t="s">
        <v>7826</v>
      </c>
      <c r="D38" t="s">
        <v>7827</v>
      </c>
      <c r="E38" t="s">
        <v>7828</v>
      </c>
      <c r="F38" t="s">
        <v>7817</v>
      </c>
    </row>
    <row r="39" spans="1:6" x14ac:dyDescent="0.3">
      <c r="A39" s="1">
        <v>5</v>
      </c>
      <c r="B39" t="s">
        <v>55</v>
      </c>
      <c r="C39" t="s">
        <v>7829</v>
      </c>
      <c r="D39" t="s">
        <v>7830</v>
      </c>
      <c r="E39" t="s">
        <v>7831</v>
      </c>
      <c r="F39" t="s">
        <v>3164</v>
      </c>
    </row>
    <row r="41" spans="1:6" x14ac:dyDescent="0.3">
      <c r="B41" s="1" t="s">
        <v>58</v>
      </c>
      <c r="C41" s="1" t="s">
        <v>241</v>
      </c>
      <c r="D41" s="1" t="s">
        <v>242</v>
      </c>
      <c r="E41" s="1" t="s">
        <v>243</v>
      </c>
      <c r="F41" s="1" t="s">
        <v>244</v>
      </c>
    </row>
    <row r="42" spans="1:6" x14ac:dyDescent="0.3">
      <c r="A42" s="1">
        <v>0</v>
      </c>
      <c r="B42" t="s">
        <v>63</v>
      </c>
      <c r="C42" t="s">
        <v>2542</v>
      </c>
      <c r="D42" t="s">
        <v>3144</v>
      </c>
      <c r="E42" t="s">
        <v>7832</v>
      </c>
      <c r="F42" t="s">
        <v>3227</v>
      </c>
    </row>
    <row r="43" spans="1:6" x14ac:dyDescent="0.3">
      <c r="A43" s="1">
        <v>1</v>
      </c>
      <c r="B43" t="s">
        <v>66</v>
      </c>
      <c r="C43" t="s">
        <v>3227</v>
      </c>
      <c r="D43" t="s">
        <v>2541</v>
      </c>
      <c r="E43" t="s">
        <v>2540</v>
      </c>
      <c r="F43" t="s">
        <v>3228</v>
      </c>
    </row>
    <row r="44" spans="1:6" x14ac:dyDescent="0.3">
      <c r="A44" s="1">
        <v>2</v>
      </c>
      <c r="B44" t="s">
        <v>69</v>
      </c>
      <c r="C44" t="s">
        <v>70</v>
      </c>
      <c r="D44" t="s">
        <v>3397</v>
      </c>
      <c r="E44" t="s">
        <v>7833</v>
      </c>
      <c r="F44" t="s">
        <v>3229</v>
      </c>
    </row>
    <row r="45" spans="1:6" x14ac:dyDescent="0.3">
      <c r="A45" s="1">
        <v>3</v>
      </c>
      <c r="B45" t="s">
        <v>72</v>
      </c>
      <c r="C45" t="s">
        <v>6676</v>
      </c>
      <c r="D45" t="s">
        <v>7834</v>
      </c>
      <c r="E45" t="s">
        <v>7835</v>
      </c>
      <c r="F45" t="s">
        <v>3232</v>
      </c>
    </row>
    <row r="47" spans="1:6" x14ac:dyDescent="0.3">
      <c r="B47" s="1" t="s">
        <v>75</v>
      </c>
      <c r="C47" s="1" t="s">
        <v>36</v>
      </c>
      <c r="D47" s="1" t="s">
        <v>37</v>
      </c>
      <c r="E47" s="1" t="s">
        <v>38</v>
      </c>
      <c r="F47" s="1" t="s">
        <v>39</v>
      </c>
    </row>
    <row r="48" spans="1:6" x14ac:dyDescent="0.3">
      <c r="A48" s="1">
        <v>0</v>
      </c>
      <c r="B48" t="s">
        <v>76</v>
      </c>
      <c r="C48">
        <v>0.64</v>
      </c>
      <c r="D48">
        <v>0.69</v>
      </c>
      <c r="E48">
        <v>2.64</v>
      </c>
      <c r="F48">
        <v>2.99</v>
      </c>
    </row>
    <row r="49" spans="1:6" x14ac:dyDescent="0.3">
      <c r="A49" s="1">
        <v>1</v>
      </c>
      <c r="B49" t="s">
        <v>77</v>
      </c>
      <c r="C49">
        <v>0.64</v>
      </c>
      <c r="D49">
        <v>0.69</v>
      </c>
      <c r="E49">
        <v>2.64</v>
      </c>
      <c r="F49">
        <v>2.99</v>
      </c>
    </row>
    <row r="50" spans="1:6" x14ac:dyDescent="0.3">
      <c r="A50" s="1">
        <v>2</v>
      </c>
      <c r="B50" t="s">
        <v>78</v>
      </c>
      <c r="C50">
        <v>0.64</v>
      </c>
      <c r="D50">
        <v>0.69</v>
      </c>
      <c r="E50">
        <v>2.64</v>
      </c>
      <c r="F50">
        <v>2.99</v>
      </c>
    </row>
    <row r="51" spans="1:6" x14ac:dyDescent="0.3">
      <c r="A51" s="1">
        <v>3</v>
      </c>
      <c r="B51" t="s">
        <v>79</v>
      </c>
      <c r="C51">
        <v>0.64</v>
      </c>
      <c r="D51">
        <v>0.69</v>
      </c>
      <c r="E51">
        <v>2.65</v>
      </c>
      <c r="F51">
        <v>2.98</v>
      </c>
    </row>
    <row r="52" spans="1:6" x14ac:dyDescent="0.3">
      <c r="A52" s="1">
        <v>4</v>
      </c>
      <c r="B52" t="s">
        <v>80</v>
      </c>
      <c r="C52">
        <v>0.64</v>
      </c>
      <c r="D52">
        <v>0.7</v>
      </c>
      <c r="E52">
        <v>2.6</v>
      </c>
      <c r="F52">
        <v>2.97</v>
      </c>
    </row>
    <row r="54" spans="1:6" x14ac:dyDescent="0.3">
      <c r="B54" s="1" t="s">
        <v>81</v>
      </c>
      <c r="C54" s="1" t="s">
        <v>36</v>
      </c>
      <c r="D54" s="1" t="s">
        <v>37</v>
      </c>
      <c r="E54" s="1" t="s">
        <v>38</v>
      </c>
      <c r="F54" s="1" t="s">
        <v>39</v>
      </c>
    </row>
    <row r="55" spans="1:6" x14ac:dyDescent="0.3">
      <c r="A55" s="1">
        <v>0</v>
      </c>
      <c r="B55" t="s">
        <v>82</v>
      </c>
    </row>
    <row r="56" spans="1:6" x14ac:dyDescent="0.3">
      <c r="A56" s="1">
        <v>1</v>
      </c>
      <c r="B56" t="s">
        <v>83</v>
      </c>
      <c r="C56">
        <v>1</v>
      </c>
      <c r="D56">
        <v>2</v>
      </c>
      <c r="E56">
        <v>1</v>
      </c>
      <c r="F56">
        <v>1</v>
      </c>
    </row>
    <row r="57" spans="1:6" x14ac:dyDescent="0.3">
      <c r="A57" s="1">
        <v>2</v>
      </c>
      <c r="B57" t="s">
        <v>84</v>
      </c>
      <c r="C57">
        <v>1</v>
      </c>
      <c r="D57">
        <v>1</v>
      </c>
      <c r="E57">
        <v>1</v>
      </c>
      <c r="F57">
        <v>1</v>
      </c>
    </row>
    <row r="58" spans="1:6" x14ac:dyDescent="0.3">
      <c r="A58" s="1">
        <v>3</v>
      </c>
      <c r="B58" t="s">
        <v>85</v>
      </c>
    </row>
    <row r="60" spans="1:6" x14ac:dyDescent="0.3">
      <c r="B60" s="1" t="s">
        <v>86</v>
      </c>
      <c r="C60" s="1" t="s">
        <v>7836</v>
      </c>
      <c r="D60" s="1" t="s">
        <v>88</v>
      </c>
      <c r="E60" s="1" t="s">
        <v>89</v>
      </c>
      <c r="F60" s="1" t="s">
        <v>90</v>
      </c>
    </row>
    <row r="61" spans="1:6" x14ac:dyDescent="0.3">
      <c r="A61" s="1">
        <v>0</v>
      </c>
      <c r="B61" t="s">
        <v>91</v>
      </c>
      <c r="C61" t="s">
        <v>2667</v>
      </c>
      <c r="F61">
        <v>0.19</v>
      </c>
    </row>
    <row r="62" spans="1:6" x14ac:dyDescent="0.3">
      <c r="A62" s="1">
        <v>1</v>
      </c>
      <c r="B62" t="s">
        <v>93</v>
      </c>
      <c r="C62" t="s">
        <v>7837</v>
      </c>
      <c r="F62">
        <v>0.21</v>
      </c>
    </row>
    <row r="63" spans="1:6" x14ac:dyDescent="0.3">
      <c r="A63" s="1">
        <v>2</v>
      </c>
      <c r="B63" t="s">
        <v>95</v>
      </c>
      <c r="C63" t="s">
        <v>7838</v>
      </c>
      <c r="F63">
        <v>0.08</v>
      </c>
    </row>
    <row r="64" spans="1:6" x14ac:dyDescent="0.3">
      <c r="A64" s="1">
        <v>3</v>
      </c>
      <c r="B64" t="s">
        <v>96</v>
      </c>
      <c r="C64" t="s">
        <v>7839</v>
      </c>
      <c r="F64">
        <v>0.12</v>
      </c>
    </row>
    <row r="65" spans="1:6" x14ac:dyDescent="0.3">
      <c r="A65" s="1">
        <v>4</v>
      </c>
      <c r="B65" t="s">
        <v>98</v>
      </c>
      <c r="C65" t="s">
        <v>6681</v>
      </c>
      <c r="F65">
        <v>0.09</v>
      </c>
    </row>
    <row r="66" spans="1:6" x14ac:dyDescent="0.3">
      <c r="A66" s="1">
        <v>5</v>
      </c>
      <c r="B66" t="s">
        <v>100</v>
      </c>
      <c r="C66" t="s">
        <v>1662</v>
      </c>
    </row>
    <row r="68" spans="1:6" x14ac:dyDescent="0.3">
      <c r="A68" s="1">
        <v>0</v>
      </c>
      <c r="B68" t="s">
        <v>102</v>
      </c>
      <c r="C68" t="s">
        <v>7810</v>
      </c>
    </row>
    <row r="69" spans="1:6" x14ac:dyDescent="0.3">
      <c r="A69" s="1">
        <v>1</v>
      </c>
      <c r="B69" t="s">
        <v>103</v>
      </c>
    </row>
    <row r="70" spans="1:6" x14ac:dyDescent="0.3">
      <c r="A70" s="1">
        <v>2</v>
      </c>
      <c r="B70" t="s">
        <v>104</v>
      </c>
      <c r="C70" t="s">
        <v>7812</v>
      </c>
    </row>
    <row r="71" spans="1:6" x14ac:dyDescent="0.3">
      <c r="A71" s="1">
        <v>3</v>
      </c>
      <c r="B71" t="s">
        <v>105</v>
      </c>
      <c r="C71" t="s">
        <v>7840</v>
      </c>
    </row>
    <row r="72" spans="1:6" x14ac:dyDescent="0.3">
      <c r="A72" s="1">
        <v>4</v>
      </c>
      <c r="B72" t="s">
        <v>107</v>
      </c>
      <c r="C72" t="s">
        <v>7841</v>
      </c>
    </row>
    <row r="73" spans="1:6" x14ac:dyDescent="0.3">
      <c r="A73" s="1">
        <v>5</v>
      </c>
      <c r="B73" t="s">
        <v>109</v>
      </c>
      <c r="C73" t="s">
        <v>7842</v>
      </c>
    </row>
    <row r="74" spans="1:6" x14ac:dyDescent="0.3">
      <c r="A74" s="1">
        <v>6</v>
      </c>
      <c r="B74" t="s">
        <v>111</v>
      </c>
      <c r="C74" t="s">
        <v>6709</v>
      </c>
    </row>
    <row r="75" spans="1:6" x14ac:dyDescent="0.3">
      <c r="A75" s="1">
        <v>7</v>
      </c>
      <c r="B75" t="s">
        <v>113</v>
      </c>
    </row>
    <row r="76" spans="1:6" x14ac:dyDescent="0.3">
      <c r="A76" s="1">
        <v>8</v>
      </c>
      <c r="B76" t="s">
        <v>114</v>
      </c>
    </row>
    <row r="78" spans="1:6" x14ac:dyDescent="0.3">
      <c r="A78" s="1">
        <v>0</v>
      </c>
      <c r="B78" t="s">
        <v>115</v>
      </c>
      <c r="C78" t="s">
        <v>116</v>
      </c>
    </row>
    <row r="79" spans="1:6" x14ac:dyDescent="0.3">
      <c r="A79" s="1">
        <v>1</v>
      </c>
      <c r="B79" t="s">
        <v>117</v>
      </c>
      <c r="C79" t="s">
        <v>118</v>
      </c>
    </row>
    <row r="81" spans="1:3" x14ac:dyDescent="0.3">
      <c r="A81" s="1">
        <v>0</v>
      </c>
      <c r="B81" t="s">
        <v>119</v>
      </c>
      <c r="C81" t="s">
        <v>7843</v>
      </c>
    </row>
    <row r="82" spans="1:3" x14ac:dyDescent="0.3">
      <c r="A82" s="1">
        <v>1</v>
      </c>
      <c r="B82" t="s">
        <v>121</v>
      </c>
      <c r="C82" t="s">
        <v>7844</v>
      </c>
    </row>
    <row r="84" spans="1:3" x14ac:dyDescent="0.3">
      <c r="A84" s="1">
        <v>0</v>
      </c>
      <c r="B84" t="s">
        <v>123</v>
      </c>
      <c r="C84" t="s">
        <v>7845</v>
      </c>
    </row>
    <row r="85" spans="1:3" x14ac:dyDescent="0.3">
      <c r="A85" s="1">
        <v>1</v>
      </c>
      <c r="B85" t="s">
        <v>124</v>
      </c>
      <c r="C85" t="s">
        <v>6681</v>
      </c>
    </row>
    <row r="87" spans="1:3" x14ac:dyDescent="0.3">
      <c r="A87" s="1">
        <v>0</v>
      </c>
      <c r="B87" t="s">
        <v>126</v>
      </c>
      <c r="C87" t="s">
        <v>7846</v>
      </c>
    </row>
    <row r="88" spans="1:3" x14ac:dyDescent="0.3">
      <c r="A88" s="1">
        <v>1</v>
      </c>
      <c r="B88" t="s">
        <v>128</v>
      </c>
      <c r="C88" t="s">
        <v>7847</v>
      </c>
    </row>
    <row r="89" spans="1:3" x14ac:dyDescent="0.3">
      <c r="A89" s="1">
        <v>2</v>
      </c>
      <c r="B89" t="s">
        <v>130</v>
      </c>
      <c r="C89" t="s">
        <v>3392</v>
      </c>
    </row>
    <row r="90" spans="1:3" x14ac:dyDescent="0.3">
      <c r="A90" s="1">
        <v>3</v>
      </c>
      <c r="B90" t="s">
        <v>132</v>
      </c>
    </row>
    <row r="91" spans="1:3" x14ac:dyDescent="0.3">
      <c r="A91" s="1">
        <v>4</v>
      </c>
      <c r="B91" t="s">
        <v>134</v>
      </c>
    </row>
    <row r="92" spans="1:3" x14ac:dyDescent="0.3">
      <c r="A92" s="1">
        <v>5</v>
      </c>
      <c r="B92" t="s">
        <v>136</v>
      </c>
      <c r="C92" t="s">
        <v>7848</v>
      </c>
    </row>
    <row r="93" spans="1:3" x14ac:dyDescent="0.3">
      <c r="A93" s="1">
        <v>6</v>
      </c>
      <c r="B93" t="s">
        <v>138</v>
      </c>
      <c r="C93" t="s">
        <v>5080</v>
      </c>
    </row>
    <row r="94" spans="1:3" x14ac:dyDescent="0.3">
      <c r="A94" s="1">
        <v>7</v>
      </c>
      <c r="B94" t="s">
        <v>139</v>
      </c>
      <c r="C94" t="s">
        <v>3155</v>
      </c>
    </row>
    <row r="96" spans="1:3" x14ac:dyDescent="0.3">
      <c r="A96" s="1">
        <v>0</v>
      </c>
      <c r="B96" t="s">
        <v>140</v>
      </c>
      <c r="C96" t="s">
        <v>7849</v>
      </c>
    </row>
    <row r="97" spans="1:3" x14ac:dyDescent="0.3">
      <c r="A97" s="1">
        <v>1</v>
      </c>
      <c r="B97" t="s">
        <v>142</v>
      </c>
      <c r="C97" t="s">
        <v>7850</v>
      </c>
    </row>
    <row r="98" spans="1:3" x14ac:dyDescent="0.3">
      <c r="A98" s="1">
        <v>2</v>
      </c>
      <c r="B98" t="s">
        <v>144</v>
      </c>
      <c r="C98" t="s">
        <v>3650</v>
      </c>
    </row>
    <row r="99" spans="1:3" x14ac:dyDescent="0.3">
      <c r="A99" s="1">
        <v>3</v>
      </c>
      <c r="B99" t="s">
        <v>146</v>
      </c>
    </row>
    <row r="100" spans="1:3" x14ac:dyDescent="0.3">
      <c r="A100" s="1">
        <v>4</v>
      </c>
      <c r="B100" t="s">
        <v>148</v>
      </c>
    </row>
    <row r="101" spans="1:3" x14ac:dyDescent="0.3">
      <c r="A101" s="1">
        <v>5</v>
      </c>
      <c r="B101" t="s">
        <v>149</v>
      </c>
      <c r="C101" t="s">
        <v>7851</v>
      </c>
    </row>
    <row r="103" spans="1:3" x14ac:dyDescent="0.3">
      <c r="A103" s="1">
        <v>0</v>
      </c>
      <c r="B103" t="s">
        <v>151</v>
      </c>
      <c r="C103" t="s">
        <v>7852</v>
      </c>
    </row>
    <row r="104" spans="1:3" x14ac:dyDescent="0.3">
      <c r="A104" s="1">
        <v>1</v>
      </c>
      <c r="B104" t="s">
        <v>152</v>
      </c>
    </row>
    <row r="106" spans="1:3" x14ac:dyDescent="0.3">
      <c r="A106" s="1">
        <v>0</v>
      </c>
      <c r="B106" t="s">
        <v>23</v>
      </c>
      <c r="C106" t="s">
        <v>7811</v>
      </c>
    </row>
    <row r="107" spans="1:3" x14ac:dyDescent="0.3">
      <c r="A107" s="1">
        <v>1</v>
      </c>
      <c r="B107" t="s">
        <v>153</v>
      </c>
      <c r="C107" t="s">
        <v>7853</v>
      </c>
    </row>
    <row r="108" spans="1:3" x14ac:dyDescent="0.3">
      <c r="A108" s="1">
        <v>2</v>
      </c>
      <c r="B108" t="s">
        <v>155</v>
      </c>
      <c r="C108" t="s">
        <v>156</v>
      </c>
    </row>
    <row r="109" spans="1:3" x14ac:dyDescent="0.3">
      <c r="A109" s="1">
        <v>3</v>
      </c>
      <c r="B109" t="s">
        <v>157</v>
      </c>
      <c r="C109" t="s">
        <v>7854</v>
      </c>
    </row>
    <row r="110" spans="1:3" x14ac:dyDescent="0.3">
      <c r="A110" s="1">
        <v>4</v>
      </c>
      <c r="B110" t="s">
        <v>159</v>
      </c>
      <c r="C110" t="s">
        <v>5484</v>
      </c>
    </row>
    <row r="111" spans="1:3" x14ac:dyDescent="0.3">
      <c r="A111" s="1">
        <v>5</v>
      </c>
      <c r="B111" t="s">
        <v>161</v>
      </c>
      <c r="C111" t="s">
        <v>7855</v>
      </c>
    </row>
    <row r="112" spans="1:3" x14ac:dyDescent="0.3">
      <c r="A112" s="1">
        <v>6</v>
      </c>
      <c r="B112" t="s">
        <v>163</v>
      </c>
      <c r="C112" t="s">
        <v>7856</v>
      </c>
    </row>
    <row r="114" spans="1:3" x14ac:dyDescent="0.3">
      <c r="A114" s="1">
        <v>0</v>
      </c>
      <c r="B114" t="s">
        <v>165</v>
      </c>
      <c r="C114" t="s">
        <v>7857</v>
      </c>
    </row>
    <row r="115" spans="1:3" x14ac:dyDescent="0.3">
      <c r="A115" s="1">
        <v>1</v>
      </c>
      <c r="B115" t="s">
        <v>167</v>
      </c>
      <c r="C115" t="s">
        <v>7858</v>
      </c>
    </row>
    <row r="116" spans="1:3" x14ac:dyDescent="0.3">
      <c r="A116" s="1">
        <v>2</v>
      </c>
      <c r="B116" t="s">
        <v>169</v>
      </c>
      <c r="C116" t="s">
        <v>7859</v>
      </c>
    </row>
    <row r="117" spans="1:3" x14ac:dyDescent="0.3">
      <c r="A117" s="1">
        <v>3</v>
      </c>
      <c r="B117" t="s">
        <v>171</v>
      </c>
      <c r="C117" t="s">
        <v>7860</v>
      </c>
    </row>
    <row r="118" spans="1:3" x14ac:dyDescent="0.3">
      <c r="A118" s="1">
        <v>4</v>
      </c>
      <c r="B118" t="s">
        <v>173</v>
      </c>
      <c r="C118" t="s">
        <v>7861</v>
      </c>
    </row>
    <row r="119" spans="1:3" x14ac:dyDescent="0.3">
      <c r="A119" s="1">
        <v>5</v>
      </c>
      <c r="B119" t="s">
        <v>174</v>
      </c>
      <c r="C119" t="s">
        <v>7862</v>
      </c>
    </row>
    <row r="120" spans="1:3" x14ac:dyDescent="0.3">
      <c r="A120" s="1">
        <v>6</v>
      </c>
      <c r="B120" t="s">
        <v>175</v>
      </c>
      <c r="C120" t="s">
        <v>550</v>
      </c>
    </row>
    <row r="121" spans="1:3" x14ac:dyDescent="0.3">
      <c r="A121" s="1">
        <v>7</v>
      </c>
      <c r="B121" t="s">
        <v>176</v>
      </c>
      <c r="C121" t="s">
        <v>7863</v>
      </c>
    </row>
    <row r="122" spans="1:3" x14ac:dyDescent="0.3">
      <c r="A122" s="1">
        <v>8</v>
      </c>
      <c r="B122" t="s">
        <v>177</v>
      </c>
      <c r="C122" t="s">
        <v>7864</v>
      </c>
    </row>
    <row r="123" spans="1:3" x14ac:dyDescent="0.3">
      <c r="A123" s="1">
        <v>9</v>
      </c>
      <c r="B123" t="s">
        <v>178</v>
      </c>
      <c r="C123" t="s">
        <v>1142</v>
      </c>
    </row>
    <row r="125" spans="1:3" x14ac:dyDescent="0.3">
      <c r="A125" s="1">
        <v>0</v>
      </c>
      <c r="B125" t="s">
        <v>179</v>
      </c>
      <c r="C125" t="s">
        <v>2586</v>
      </c>
    </row>
    <row r="126" spans="1:3" x14ac:dyDescent="0.3">
      <c r="A126" s="1">
        <v>1</v>
      </c>
      <c r="B126" t="s">
        <v>180</v>
      </c>
      <c r="C126" t="s">
        <v>6704</v>
      </c>
    </row>
    <row r="127" spans="1:3" x14ac:dyDescent="0.3">
      <c r="A127" s="1">
        <v>2</v>
      </c>
      <c r="B127" t="s">
        <v>181</v>
      </c>
      <c r="C127" t="s">
        <v>4377</v>
      </c>
    </row>
    <row r="128" spans="1:3" x14ac:dyDescent="0.3">
      <c r="A128" s="1">
        <v>3</v>
      </c>
      <c r="B128" t="s">
        <v>183</v>
      </c>
      <c r="C128" t="s">
        <v>7277</v>
      </c>
    </row>
    <row r="129" spans="1:8" x14ac:dyDescent="0.3">
      <c r="A129" s="1">
        <v>4</v>
      </c>
      <c r="B129" t="s">
        <v>185</v>
      </c>
      <c r="C129" t="s">
        <v>5467</v>
      </c>
    </row>
    <row r="130" spans="1:8" x14ac:dyDescent="0.3">
      <c r="A130" s="1">
        <v>5</v>
      </c>
      <c r="B130" t="s">
        <v>186</v>
      </c>
      <c r="C130" t="s">
        <v>7865</v>
      </c>
    </row>
    <row r="131" spans="1:8" x14ac:dyDescent="0.3">
      <c r="A131" s="1">
        <v>6</v>
      </c>
      <c r="B131" t="s">
        <v>187</v>
      </c>
      <c r="C131" t="s">
        <v>5513</v>
      </c>
    </row>
    <row r="132" spans="1:8" x14ac:dyDescent="0.3">
      <c r="A132" s="1">
        <v>7</v>
      </c>
      <c r="B132" t="s">
        <v>188</v>
      </c>
      <c r="C132" t="s">
        <v>5514</v>
      </c>
    </row>
    <row r="133" spans="1:8" x14ac:dyDescent="0.3">
      <c r="A133" s="1">
        <v>8</v>
      </c>
      <c r="B133" t="s">
        <v>189</v>
      </c>
      <c r="C133" t="s">
        <v>1239</v>
      </c>
    </row>
    <row r="134" spans="1:8" x14ac:dyDescent="0.3">
      <c r="A134" s="1">
        <v>9</v>
      </c>
      <c r="B134" t="s">
        <v>190</v>
      </c>
      <c r="C134" t="s">
        <v>7866</v>
      </c>
    </row>
    <row r="137" spans="1:8" x14ac:dyDescent="0.3">
      <c r="B137" s="1" t="s">
        <v>191</v>
      </c>
      <c r="C137" s="1" t="s">
        <v>192</v>
      </c>
      <c r="D137" s="1" t="s">
        <v>193</v>
      </c>
      <c r="E137" s="1" t="s">
        <v>194</v>
      </c>
      <c r="F137" s="1" t="s">
        <v>195</v>
      </c>
    </row>
    <row r="138" spans="1:8" x14ac:dyDescent="0.3">
      <c r="A138" s="1">
        <v>0</v>
      </c>
      <c r="B138" t="s">
        <v>7867</v>
      </c>
      <c r="C138" t="s">
        <v>7868</v>
      </c>
      <c r="D138" t="s">
        <v>7869</v>
      </c>
      <c r="E138" t="s">
        <v>7870</v>
      </c>
      <c r="F138">
        <v>59</v>
      </c>
    </row>
    <row r="139" spans="1:8" x14ac:dyDescent="0.3">
      <c r="A139" s="1">
        <v>1</v>
      </c>
      <c r="B139" t="s">
        <v>7871</v>
      </c>
      <c r="C139" t="s">
        <v>7872</v>
      </c>
      <c r="D139" t="s">
        <v>7873</v>
      </c>
      <c r="F139">
        <v>56</v>
      </c>
    </row>
    <row r="140" spans="1:8" x14ac:dyDescent="0.3">
      <c r="A140" s="1">
        <v>2</v>
      </c>
      <c r="B140" t="s">
        <v>7874</v>
      </c>
      <c r="C140" t="s">
        <v>7875</v>
      </c>
      <c r="D140" t="s">
        <v>7876</v>
      </c>
      <c r="F140">
        <v>63</v>
      </c>
    </row>
    <row r="141" spans="1:8" x14ac:dyDescent="0.3">
      <c r="A141" s="1">
        <v>3</v>
      </c>
      <c r="B141" t="s">
        <v>7877</v>
      </c>
      <c r="C141" t="s">
        <v>7878</v>
      </c>
      <c r="D141" t="s">
        <v>7879</v>
      </c>
      <c r="E141" t="s">
        <v>7880</v>
      </c>
      <c r="F141">
        <v>53</v>
      </c>
    </row>
    <row r="142" spans="1:8" x14ac:dyDescent="0.3">
      <c r="A142" s="1">
        <v>4</v>
      </c>
      <c r="B142" t="s">
        <v>7881</v>
      </c>
      <c r="C142" t="s">
        <v>7882</v>
      </c>
      <c r="D142" t="s">
        <v>7883</v>
      </c>
      <c r="E142" t="s">
        <v>7884</v>
      </c>
      <c r="F142">
        <v>54</v>
      </c>
    </row>
    <row r="144" spans="1:8" x14ac:dyDescent="0.3">
      <c r="B144" s="1" t="s">
        <v>318</v>
      </c>
      <c r="C144" s="1" t="s">
        <v>319</v>
      </c>
      <c r="D144" s="1" t="s">
        <v>320</v>
      </c>
      <c r="E144" s="1" t="s">
        <v>321</v>
      </c>
      <c r="F144" s="1" t="s">
        <v>322</v>
      </c>
      <c r="G144" s="1" t="s">
        <v>323</v>
      </c>
      <c r="H144" s="1" t="s">
        <v>324</v>
      </c>
    </row>
    <row r="145" spans="1:8" x14ac:dyDescent="0.3">
      <c r="A145" s="1">
        <v>0</v>
      </c>
      <c r="B145" t="s">
        <v>1257</v>
      </c>
      <c r="C145" t="s">
        <v>7885</v>
      </c>
      <c r="D145" t="s">
        <v>7886</v>
      </c>
      <c r="E145" t="s">
        <v>7887</v>
      </c>
      <c r="F145" t="s">
        <v>7888</v>
      </c>
      <c r="G145" t="s">
        <v>7889</v>
      </c>
    </row>
    <row r="146" spans="1:8" x14ac:dyDescent="0.3">
      <c r="A146" s="1">
        <v>1</v>
      </c>
      <c r="B146" t="s">
        <v>1263</v>
      </c>
      <c r="C146" t="s">
        <v>7890</v>
      </c>
      <c r="D146" t="s">
        <v>7891</v>
      </c>
      <c r="E146" t="s">
        <v>7892</v>
      </c>
      <c r="F146" t="s">
        <v>7893</v>
      </c>
      <c r="G146" t="s">
        <v>7894</v>
      </c>
    </row>
    <row r="147" spans="1:8" x14ac:dyDescent="0.3">
      <c r="A147" s="1">
        <v>2</v>
      </c>
      <c r="B147" t="s">
        <v>1269</v>
      </c>
      <c r="C147" t="s">
        <v>331</v>
      </c>
      <c r="D147" t="s">
        <v>7895</v>
      </c>
      <c r="E147" t="s">
        <v>7896</v>
      </c>
      <c r="F147" t="s">
        <v>7897</v>
      </c>
      <c r="G147" t="s">
        <v>331</v>
      </c>
    </row>
    <row r="148" spans="1:8" x14ac:dyDescent="0.3">
      <c r="A148" s="1">
        <v>3</v>
      </c>
      <c r="B148" t="s">
        <v>1270</v>
      </c>
      <c r="C148" t="s">
        <v>331</v>
      </c>
      <c r="D148" t="s">
        <v>331</v>
      </c>
      <c r="E148" t="s">
        <v>331</v>
      </c>
      <c r="F148" t="s">
        <v>331</v>
      </c>
      <c r="G148" t="s">
        <v>331</v>
      </c>
    </row>
    <row r="149" spans="1:8" x14ac:dyDescent="0.3">
      <c r="A149" s="1">
        <v>4</v>
      </c>
      <c r="B149" t="s">
        <v>1271</v>
      </c>
      <c r="C149" t="s">
        <v>7898</v>
      </c>
      <c r="D149" t="s">
        <v>394</v>
      </c>
      <c r="E149" t="s">
        <v>7708</v>
      </c>
      <c r="F149" t="s">
        <v>2474</v>
      </c>
      <c r="G149" t="s">
        <v>7899</v>
      </c>
    </row>
    <row r="150" spans="1:8" x14ac:dyDescent="0.3">
      <c r="A150" s="1">
        <v>5</v>
      </c>
      <c r="B150" t="s">
        <v>1272</v>
      </c>
      <c r="C150" t="s">
        <v>7900</v>
      </c>
      <c r="D150" t="s">
        <v>7901</v>
      </c>
      <c r="E150" t="s">
        <v>7902</v>
      </c>
      <c r="F150" t="s">
        <v>7903</v>
      </c>
      <c r="G150" t="s">
        <v>7904</v>
      </c>
    </row>
    <row r="151" spans="1:8" x14ac:dyDescent="0.3">
      <c r="A151" s="1">
        <v>6</v>
      </c>
      <c r="B151" t="s">
        <v>1278</v>
      </c>
      <c r="C151" t="s">
        <v>331</v>
      </c>
      <c r="D151" t="s">
        <v>7905</v>
      </c>
      <c r="E151" t="s">
        <v>7906</v>
      </c>
      <c r="F151" t="s">
        <v>7907</v>
      </c>
      <c r="G151" t="s">
        <v>7908</v>
      </c>
    </row>
    <row r="152" spans="1:8" x14ac:dyDescent="0.3">
      <c r="A152" s="1">
        <v>7</v>
      </c>
      <c r="B152" t="s">
        <v>1283</v>
      </c>
      <c r="C152" t="s">
        <v>7909</v>
      </c>
      <c r="D152" t="s">
        <v>7910</v>
      </c>
      <c r="E152" t="s">
        <v>7911</v>
      </c>
      <c r="F152" t="s">
        <v>7912</v>
      </c>
      <c r="G152" t="s">
        <v>7913</v>
      </c>
    </row>
    <row r="153" spans="1:8" x14ac:dyDescent="0.3">
      <c r="A153" s="1">
        <v>8</v>
      </c>
      <c r="B153" t="s">
        <v>1289</v>
      </c>
      <c r="C153" t="s">
        <v>7914</v>
      </c>
      <c r="D153" t="s">
        <v>7915</v>
      </c>
      <c r="E153" t="s">
        <v>2777</v>
      </c>
      <c r="F153" t="s">
        <v>7916</v>
      </c>
      <c r="G153" t="s">
        <v>7917</v>
      </c>
    </row>
    <row r="154" spans="1:8" x14ac:dyDescent="0.3">
      <c r="A154" s="1">
        <v>9</v>
      </c>
      <c r="B154" t="s">
        <v>1295</v>
      </c>
      <c r="C154" t="s">
        <v>7918</v>
      </c>
      <c r="D154" t="s">
        <v>7919</v>
      </c>
      <c r="E154" t="s">
        <v>3525</v>
      </c>
      <c r="F154" t="s">
        <v>7920</v>
      </c>
      <c r="G154" t="s">
        <v>7921</v>
      </c>
    </row>
    <row r="155" spans="1:8" x14ac:dyDescent="0.3">
      <c r="A155" s="1">
        <v>10</v>
      </c>
      <c r="B155" t="s">
        <v>1301</v>
      </c>
      <c r="C155" t="s">
        <v>7918</v>
      </c>
      <c r="D155" t="s">
        <v>7919</v>
      </c>
      <c r="E155" t="s">
        <v>3525</v>
      </c>
      <c r="F155" t="s">
        <v>7920</v>
      </c>
      <c r="G155" t="s">
        <v>7921</v>
      </c>
    </row>
    <row r="156" spans="1:8" x14ac:dyDescent="0.3">
      <c r="A156" s="1">
        <v>11</v>
      </c>
      <c r="B156" t="s">
        <v>439</v>
      </c>
      <c r="C156" t="s">
        <v>331</v>
      </c>
      <c r="D156" t="s">
        <v>331</v>
      </c>
      <c r="E156" t="s">
        <v>331</v>
      </c>
      <c r="F156" t="s">
        <v>331</v>
      </c>
      <c r="G156" t="s">
        <v>331</v>
      </c>
    </row>
    <row r="157" spans="1:8" x14ac:dyDescent="0.3">
      <c r="A157" s="1">
        <v>12</v>
      </c>
      <c r="B157" t="s">
        <v>1302</v>
      </c>
      <c r="C157" t="s">
        <v>331</v>
      </c>
      <c r="D157" t="s">
        <v>331</v>
      </c>
      <c r="E157" t="s">
        <v>331</v>
      </c>
      <c r="F157" t="s">
        <v>331</v>
      </c>
      <c r="G157" t="s">
        <v>331</v>
      </c>
    </row>
    <row r="158" spans="1:8" x14ac:dyDescent="0.3">
      <c r="A158" s="1">
        <v>13</v>
      </c>
      <c r="B158" t="s">
        <v>1303</v>
      </c>
      <c r="C158" t="s">
        <v>331</v>
      </c>
      <c r="D158" t="s">
        <v>7922</v>
      </c>
      <c r="E158" t="s">
        <v>4096</v>
      </c>
      <c r="F158" t="s">
        <v>7923</v>
      </c>
      <c r="G158" t="s">
        <v>7924</v>
      </c>
    </row>
    <row r="160" spans="1:8" x14ac:dyDescent="0.3">
      <c r="B160" s="1" t="s">
        <v>383</v>
      </c>
      <c r="C160" s="1" t="s">
        <v>319</v>
      </c>
      <c r="D160" s="1" t="s">
        <v>320</v>
      </c>
      <c r="E160" s="1" t="s">
        <v>321</v>
      </c>
      <c r="F160" s="1" t="s">
        <v>322</v>
      </c>
      <c r="G160" s="1" t="s">
        <v>323</v>
      </c>
      <c r="H160" s="1" t="s">
        <v>324</v>
      </c>
    </row>
    <row r="161" spans="1:7" x14ac:dyDescent="0.3">
      <c r="A161" s="1">
        <v>0</v>
      </c>
      <c r="B161" t="s">
        <v>1308</v>
      </c>
      <c r="C161" t="s">
        <v>7925</v>
      </c>
      <c r="D161" t="s">
        <v>7926</v>
      </c>
      <c r="E161" t="s">
        <v>7927</v>
      </c>
      <c r="F161" t="s">
        <v>7928</v>
      </c>
      <c r="G161" t="s">
        <v>7929</v>
      </c>
    </row>
    <row r="162" spans="1:7" x14ac:dyDescent="0.3">
      <c r="A162" s="1">
        <v>1</v>
      </c>
      <c r="B162" t="s">
        <v>1314</v>
      </c>
      <c r="C162" t="s">
        <v>331</v>
      </c>
      <c r="D162" t="s">
        <v>7930</v>
      </c>
      <c r="E162" t="s">
        <v>7931</v>
      </c>
      <c r="F162" t="s">
        <v>7932</v>
      </c>
      <c r="G162" t="s">
        <v>7933</v>
      </c>
    </row>
    <row r="163" spans="1:7" x14ac:dyDescent="0.3">
      <c r="A163" s="1">
        <v>2</v>
      </c>
      <c r="B163" t="s">
        <v>1319</v>
      </c>
      <c r="C163" t="s">
        <v>1835</v>
      </c>
      <c r="D163" t="s">
        <v>7934</v>
      </c>
      <c r="E163" t="s">
        <v>2032</v>
      </c>
      <c r="F163" t="s">
        <v>7935</v>
      </c>
      <c r="G163" t="s">
        <v>7936</v>
      </c>
    </row>
    <row r="164" spans="1:7" x14ac:dyDescent="0.3">
      <c r="A164" s="1">
        <v>3</v>
      </c>
      <c r="B164" t="s">
        <v>1325</v>
      </c>
      <c r="C164" t="s">
        <v>331</v>
      </c>
      <c r="D164" t="s">
        <v>7937</v>
      </c>
      <c r="E164" t="s">
        <v>7938</v>
      </c>
      <c r="F164" t="s">
        <v>7939</v>
      </c>
      <c r="G164" t="s">
        <v>3811</v>
      </c>
    </row>
    <row r="165" spans="1:7" x14ac:dyDescent="0.3">
      <c r="A165" s="1">
        <v>4</v>
      </c>
      <c r="B165" t="s">
        <v>1330</v>
      </c>
      <c r="C165" t="s">
        <v>7940</v>
      </c>
      <c r="D165" t="s">
        <v>7941</v>
      </c>
      <c r="E165" t="s">
        <v>7942</v>
      </c>
      <c r="F165" t="s">
        <v>7943</v>
      </c>
      <c r="G165" t="s">
        <v>7944</v>
      </c>
    </row>
    <row r="166" spans="1:7" x14ac:dyDescent="0.3">
      <c r="A166" s="1">
        <v>5</v>
      </c>
      <c r="B166" t="s">
        <v>1336</v>
      </c>
      <c r="C166" t="s">
        <v>331</v>
      </c>
      <c r="D166" t="s">
        <v>3909</v>
      </c>
      <c r="E166" t="s">
        <v>7945</v>
      </c>
      <c r="F166" t="s">
        <v>7946</v>
      </c>
      <c r="G166" t="s">
        <v>7947</v>
      </c>
    </row>
    <row r="167" spans="1:7" x14ac:dyDescent="0.3">
      <c r="A167" s="1">
        <v>6</v>
      </c>
      <c r="B167" t="s">
        <v>1341</v>
      </c>
      <c r="C167" t="s">
        <v>331</v>
      </c>
      <c r="D167" t="s">
        <v>331</v>
      </c>
      <c r="E167" t="s">
        <v>331</v>
      </c>
      <c r="F167" t="s">
        <v>331</v>
      </c>
      <c r="G167" t="s">
        <v>2020</v>
      </c>
    </row>
    <row r="168" spans="1:7" x14ac:dyDescent="0.3">
      <c r="A168" s="1">
        <v>7</v>
      </c>
      <c r="B168" t="s">
        <v>1343</v>
      </c>
      <c r="C168" t="s">
        <v>7948</v>
      </c>
      <c r="D168" t="s">
        <v>4109</v>
      </c>
      <c r="E168" t="s">
        <v>7949</v>
      </c>
      <c r="F168" t="s">
        <v>7950</v>
      </c>
      <c r="G168" t="s">
        <v>7951</v>
      </c>
    </row>
    <row r="169" spans="1:7" x14ac:dyDescent="0.3">
      <c r="A169" s="1">
        <v>8</v>
      </c>
      <c r="B169" t="s">
        <v>1349</v>
      </c>
      <c r="C169" t="s">
        <v>7952</v>
      </c>
      <c r="D169" t="s">
        <v>7953</v>
      </c>
      <c r="E169" t="s">
        <v>7954</v>
      </c>
      <c r="F169" t="s">
        <v>7955</v>
      </c>
      <c r="G169" t="s">
        <v>7956</v>
      </c>
    </row>
    <row r="170" spans="1:7" x14ac:dyDescent="0.3">
      <c r="A170" s="1">
        <v>9</v>
      </c>
      <c r="B170" t="s">
        <v>1355</v>
      </c>
      <c r="C170" t="s">
        <v>331</v>
      </c>
      <c r="D170" t="s">
        <v>331</v>
      </c>
      <c r="E170" t="s">
        <v>331</v>
      </c>
      <c r="F170" t="s">
        <v>331</v>
      </c>
      <c r="G170" t="s">
        <v>331</v>
      </c>
    </row>
    <row r="171" spans="1:7" x14ac:dyDescent="0.3">
      <c r="A171" s="1">
        <v>10</v>
      </c>
      <c r="B171" t="s">
        <v>1356</v>
      </c>
      <c r="C171" t="s">
        <v>7957</v>
      </c>
      <c r="D171" t="s">
        <v>7958</v>
      </c>
      <c r="E171" t="s">
        <v>7959</v>
      </c>
      <c r="F171" t="s">
        <v>7960</v>
      </c>
      <c r="G171" t="s">
        <v>7961</v>
      </c>
    </row>
    <row r="172" spans="1:7" x14ac:dyDescent="0.3">
      <c r="A172" s="1">
        <v>11</v>
      </c>
      <c r="B172" t="s">
        <v>1362</v>
      </c>
      <c r="C172" t="s">
        <v>7962</v>
      </c>
      <c r="D172" t="s">
        <v>7963</v>
      </c>
      <c r="E172" t="s">
        <v>7964</v>
      </c>
      <c r="F172" t="s">
        <v>7965</v>
      </c>
      <c r="G172" t="s">
        <v>7966</v>
      </c>
    </row>
    <row r="173" spans="1:7" x14ac:dyDescent="0.3">
      <c r="A173" s="1">
        <v>12</v>
      </c>
      <c r="B173" t="s">
        <v>1368</v>
      </c>
      <c r="C173" t="s">
        <v>7967</v>
      </c>
      <c r="D173" t="s">
        <v>7968</v>
      </c>
      <c r="E173" t="s">
        <v>7969</v>
      </c>
      <c r="F173" t="s">
        <v>7970</v>
      </c>
      <c r="G173" t="s">
        <v>7971</v>
      </c>
    </row>
    <row r="174" spans="1:7" x14ac:dyDescent="0.3">
      <c r="A174" s="1">
        <v>13</v>
      </c>
      <c r="B174" t="s">
        <v>1374</v>
      </c>
      <c r="C174" t="s">
        <v>7972</v>
      </c>
      <c r="D174" t="s">
        <v>7973</v>
      </c>
      <c r="E174" t="s">
        <v>7974</v>
      </c>
      <c r="F174" t="s">
        <v>7975</v>
      </c>
      <c r="G174" t="s">
        <v>7976</v>
      </c>
    </row>
    <row r="175" spans="1:7" x14ac:dyDescent="0.3">
      <c r="A175" s="1">
        <v>14</v>
      </c>
      <c r="B175" t="s">
        <v>1380</v>
      </c>
      <c r="C175" t="s">
        <v>7977</v>
      </c>
      <c r="D175" t="s">
        <v>7978</v>
      </c>
      <c r="E175" t="s">
        <v>7979</v>
      </c>
      <c r="F175" t="s">
        <v>7980</v>
      </c>
      <c r="G175" t="s">
        <v>7981</v>
      </c>
    </row>
    <row r="176" spans="1:7" x14ac:dyDescent="0.3">
      <c r="A176" s="1">
        <v>15</v>
      </c>
      <c r="B176" t="s">
        <v>1386</v>
      </c>
      <c r="C176" t="s">
        <v>7982</v>
      </c>
      <c r="D176" t="s">
        <v>7983</v>
      </c>
      <c r="E176" t="s">
        <v>7984</v>
      </c>
      <c r="F176" t="s">
        <v>7985</v>
      </c>
      <c r="G176" t="s">
        <v>7986</v>
      </c>
    </row>
    <row r="177" spans="1:7" x14ac:dyDescent="0.3">
      <c r="A177" s="1">
        <v>16</v>
      </c>
      <c r="B177" t="s">
        <v>407</v>
      </c>
      <c r="C177" t="s">
        <v>7987</v>
      </c>
      <c r="D177" t="s">
        <v>7988</v>
      </c>
      <c r="E177" t="s">
        <v>7989</v>
      </c>
      <c r="F177" t="s">
        <v>7990</v>
      </c>
      <c r="G177" t="s">
        <v>7991</v>
      </c>
    </row>
    <row r="178" spans="1:7" x14ac:dyDescent="0.3">
      <c r="A178" s="1">
        <v>17</v>
      </c>
      <c r="B178" t="s">
        <v>1397</v>
      </c>
      <c r="C178" t="s">
        <v>7992</v>
      </c>
      <c r="D178" t="s">
        <v>7993</v>
      </c>
      <c r="E178" t="s">
        <v>7994</v>
      </c>
      <c r="F178" t="s">
        <v>7995</v>
      </c>
      <c r="G178" t="s">
        <v>7996</v>
      </c>
    </row>
    <row r="179" spans="1:7" x14ac:dyDescent="0.3">
      <c r="A179" s="1">
        <v>18</v>
      </c>
      <c r="B179" t="s">
        <v>1403</v>
      </c>
      <c r="C179" t="s">
        <v>331</v>
      </c>
      <c r="D179" t="s">
        <v>7997</v>
      </c>
      <c r="E179" t="s">
        <v>7998</v>
      </c>
      <c r="F179" t="s">
        <v>7999</v>
      </c>
      <c r="G179" t="s">
        <v>901</v>
      </c>
    </row>
    <row r="180" spans="1:7" x14ac:dyDescent="0.3">
      <c r="A180" s="1">
        <v>19</v>
      </c>
      <c r="B180" t="s">
        <v>1407</v>
      </c>
      <c r="C180" t="s">
        <v>331</v>
      </c>
      <c r="D180" t="s">
        <v>331</v>
      </c>
      <c r="E180" t="s">
        <v>331</v>
      </c>
      <c r="F180" t="s">
        <v>331</v>
      </c>
      <c r="G180" t="s">
        <v>8000</v>
      </c>
    </row>
    <row r="181" spans="1:7" x14ac:dyDescent="0.3">
      <c r="A181" s="1">
        <v>20</v>
      </c>
      <c r="B181" t="s">
        <v>1409</v>
      </c>
      <c r="C181" t="s">
        <v>8001</v>
      </c>
      <c r="D181" t="s">
        <v>8002</v>
      </c>
      <c r="E181" t="s">
        <v>5239</v>
      </c>
      <c r="F181" t="s">
        <v>8003</v>
      </c>
      <c r="G181" t="s">
        <v>8004</v>
      </c>
    </row>
    <row r="182" spans="1:7" x14ac:dyDescent="0.3">
      <c r="A182" s="1">
        <v>21</v>
      </c>
      <c r="B182" t="s">
        <v>420</v>
      </c>
      <c r="C182" t="s">
        <v>331</v>
      </c>
      <c r="D182" t="s">
        <v>331</v>
      </c>
      <c r="E182" t="s">
        <v>331</v>
      </c>
      <c r="F182" t="s">
        <v>331</v>
      </c>
      <c r="G182" t="s">
        <v>331</v>
      </c>
    </row>
    <row r="183" spans="1:7" x14ac:dyDescent="0.3">
      <c r="A183" s="1">
        <v>22</v>
      </c>
      <c r="B183" t="s">
        <v>1412</v>
      </c>
      <c r="C183" t="s">
        <v>8001</v>
      </c>
      <c r="D183" t="s">
        <v>8002</v>
      </c>
      <c r="E183" t="s">
        <v>5239</v>
      </c>
      <c r="F183" t="s">
        <v>8003</v>
      </c>
      <c r="G183" t="s">
        <v>8004</v>
      </c>
    </row>
    <row r="184" spans="1:7" x14ac:dyDescent="0.3">
      <c r="A184" s="1">
        <v>23</v>
      </c>
      <c r="B184" t="s">
        <v>426</v>
      </c>
      <c r="C184" t="s">
        <v>331</v>
      </c>
      <c r="D184" t="s">
        <v>331</v>
      </c>
      <c r="E184" t="s">
        <v>331</v>
      </c>
      <c r="F184" t="s">
        <v>331</v>
      </c>
      <c r="G184" t="s">
        <v>331</v>
      </c>
    </row>
    <row r="185" spans="1:7" x14ac:dyDescent="0.3">
      <c r="A185" s="1">
        <v>24</v>
      </c>
      <c r="B185" t="s">
        <v>408</v>
      </c>
      <c r="C185" t="s">
        <v>8005</v>
      </c>
      <c r="D185" t="s">
        <v>8006</v>
      </c>
      <c r="E185" t="s">
        <v>8007</v>
      </c>
      <c r="F185" t="s">
        <v>6143</v>
      </c>
      <c r="G185" t="s">
        <v>8008</v>
      </c>
    </row>
    <row r="186" spans="1:7" x14ac:dyDescent="0.3">
      <c r="A186" s="1">
        <v>25</v>
      </c>
      <c r="B186" t="s">
        <v>440</v>
      </c>
      <c r="C186" t="s">
        <v>8009</v>
      </c>
      <c r="D186" t="s">
        <v>8010</v>
      </c>
      <c r="E186" t="s">
        <v>8011</v>
      </c>
      <c r="F186" t="s">
        <v>8012</v>
      </c>
      <c r="G186" t="s">
        <v>8013</v>
      </c>
    </row>
    <row r="187" spans="1:7" x14ac:dyDescent="0.3">
      <c r="A187" s="1">
        <v>26</v>
      </c>
      <c r="B187" t="s">
        <v>446</v>
      </c>
      <c r="C187" t="s">
        <v>331</v>
      </c>
      <c r="D187" t="s">
        <v>4473</v>
      </c>
      <c r="E187" t="s">
        <v>8014</v>
      </c>
      <c r="F187" t="s">
        <v>8015</v>
      </c>
      <c r="G187" t="s">
        <v>8016</v>
      </c>
    </row>
    <row r="188" spans="1:7" x14ac:dyDescent="0.3">
      <c r="A188" s="1">
        <v>27</v>
      </c>
      <c r="B188" t="s">
        <v>451</v>
      </c>
      <c r="C188" t="s">
        <v>331</v>
      </c>
      <c r="D188" t="s">
        <v>331</v>
      </c>
      <c r="E188" t="s">
        <v>331</v>
      </c>
      <c r="F188" t="s">
        <v>331</v>
      </c>
      <c r="G188" t="s">
        <v>4068</v>
      </c>
    </row>
    <row r="189" spans="1:7" x14ac:dyDescent="0.3">
      <c r="A189" s="1">
        <v>28</v>
      </c>
      <c r="B189" t="s">
        <v>1418</v>
      </c>
      <c r="C189" t="s">
        <v>8017</v>
      </c>
      <c r="D189" t="s">
        <v>8018</v>
      </c>
      <c r="E189" t="s">
        <v>8019</v>
      </c>
      <c r="F189" t="s">
        <v>2154</v>
      </c>
      <c r="G189" t="s">
        <v>8020</v>
      </c>
    </row>
    <row r="190" spans="1:7" x14ac:dyDescent="0.3">
      <c r="A190" s="1">
        <v>29</v>
      </c>
      <c r="B190" t="s">
        <v>1424</v>
      </c>
      <c r="C190" t="s">
        <v>8021</v>
      </c>
      <c r="D190" t="s">
        <v>8022</v>
      </c>
      <c r="E190" t="s">
        <v>604</v>
      </c>
      <c r="F190" t="s">
        <v>8023</v>
      </c>
      <c r="G190" t="s">
        <v>8024</v>
      </c>
    </row>
    <row r="191" spans="1:7" x14ac:dyDescent="0.3">
      <c r="A191" s="1">
        <v>30</v>
      </c>
      <c r="B191" t="s">
        <v>1430</v>
      </c>
      <c r="C191" t="s">
        <v>331</v>
      </c>
      <c r="D191" t="s">
        <v>331</v>
      </c>
      <c r="E191" t="s">
        <v>331</v>
      </c>
      <c r="F191" t="s">
        <v>331</v>
      </c>
      <c r="G191" t="s">
        <v>6835</v>
      </c>
    </row>
    <row r="192" spans="1:7" x14ac:dyDescent="0.3">
      <c r="A192" s="1">
        <v>31</v>
      </c>
      <c r="B192" t="s">
        <v>1433</v>
      </c>
      <c r="C192" t="s">
        <v>8025</v>
      </c>
      <c r="D192" t="s">
        <v>8026</v>
      </c>
      <c r="E192" t="s">
        <v>8027</v>
      </c>
      <c r="F192" t="s">
        <v>8028</v>
      </c>
      <c r="G192" t="s">
        <v>8029</v>
      </c>
    </row>
    <row r="193" spans="1:7" x14ac:dyDescent="0.3">
      <c r="A193" s="1">
        <v>32</v>
      </c>
      <c r="B193" t="s">
        <v>1439</v>
      </c>
      <c r="C193" t="s">
        <v>331</v>
      </c>
      <c r="D193" t="s">
        <v>331</v>
      </c>
      <c r="E193" t="s">
        <v>331</v>
      </c>
      <c r="F193" t="s">
        <v>331</v>
      </c>
      <c r="G193" t="s">
        <v>331</v>
      </c>
    </row>
    <row r="194" spans="1:7" x14ac:dyDescent="0.3">
      <c r="A194" s="1">
        <v>33</v>
      </c>
      <c r="B194" t="s">
        <v>478</v>
      </c>
      <c r="C194" t="s">
        <v>331</v>
      </c>
      <c r="D194" t="s">
        <v>331</v>
      </c>
      <c r="E194" t="s">
        <v>331</v>
      </c>
      <c r="F194" t="s">
        <v>331</v>
      </c>
      <c r="G194" t="s">
        <v>331</v>
      </c>
    </row>
    <row r="195" spans="1:7" x14ac:dyDescent="0.3">
      <c r="A195" s="1">
        <v>34</v>
      </c>
      <c r="B195" t="s">
        <v>479</v>
      </c>
      <c r="C195" t="s">
        <v>331</v>
      </c>
      <c r="D195" t="s">
        <v>331</v>
      </c>
      <c r="E195" t="s">
        <v>331</v>
      </c>
      <c r="F195" t="s">
        <v>331</v>
      </c>
      <c r="G195" t="s">
        <v>331</v>
      </c>
    </row>
    <row r="196" spans="1:7" x14ac:dyDescent="0.3">
      <c r="A196" s="1">
        <v>35</v>
      </c>
      <c r="B196" t="s">
        <v>480</v>
      </c>
      <c r="C196" t="s">
        <v>4578</v>
      </c>
      <c r="D196" t="s">
        <v>8030</v>
      </c>
      <c r="E196" t="s">
        <v>8030</v>
      </c>
      <c r="F196" t="s">
        <v>2677</v>
      </c>
      <c r="G196" t="s">
        <v>8031</v>
      </c>
    </row>
    <row r="197" spans="1:7" x14ac:dyDescent="0.3">
      <c r="A197" s="1">
        <v>36</v>
      </c>
      <c r="B197" t="s">
        <v>481</v>
      </c>
      <c r="C197" t="s">
        <v>8032</v>
      </c>
      <c r="D197" t="s">
        <v>8033</v>
      </c>
      <c r="E197" t="s">
        <v>5738</v>
      </c>
      <c r="F197" t="s">
        <v>8034</v>
      </c>
      <c r="G197" t="s">
        <v>8035</v>
      </c>
    </row>
    <row r="198" spans="1:7" x14ac:dyDescent="0.3">
      <c r="A198" s="1">
        <v>37</v>
      </c>
      <c r="B198" t="s">
        <v>486</v>
      </c>
      <c r="C198" t="s">
        <v>331</v>
      </c>
      <c r="D198" t="s">
        <v>331</v>
      </c>
      <c r="E198" t="s">
        <v>331</v>
      </c>
      <c r="F198" t="s">
        <v>331</v>
      </c>
      <c r="G198" t="s">
        <v>331</v>
      </c>
    </row>
    <row r="199" spans="1:7" x14ac:dyDescent="0.3">
      <c r="A199" s="1">
        <v>38</v>
      </c>
      <c r="B199" t="s">
        <v>487</v>
      </c>
      <c r="C199" t="s">
        <v>8032</v>
      </c>
      <c r="D199" t="s">
        <v>8033</v>
      </c>
      <c r="E199" t="s">
        <v>5738</v>
      </c>
      <c r="F199" t="s">
        <v>8034</v>
      </c>
      <c r="G199" t="s">
        <v>8035</v>
      </c>
    </row>
    <row r="200" spans="1:7" x14ac:dyDescent="0.3">
      <c r="A200" s="1">
        <v>39</v>
      </c>
      <c r="B200" t="s">
        <v>488</v>
      </c>
      <c r="C200" t="s">
        <v>331</v>
      </c>
      <c r="D200" t="s">
        <v>8036</v>
      </c>
      <c r="E200" t="s">
        <v>8037</v>
      </c>
      <c r="F200" t="s">
        <v>8038</v>
      </c>
      <c r="G200" t="s">
        <v>8039</v>
      </c>
    </row>
    <row r="201" spans="1:7" x14ac:dyDescent="0.3">
      <c r="A201" s="1">
        <v>40</v>
      </c>
      <c r="B201" t="s">
        <v>1457</v>
      </c>
      <c r="C201" t="s">
        <v>331</v>
      </c>
      <c r="D201" t="s">
        <v>331</v>
      </c>
      <c r="E201" t="s">
        <v>331</v>
      </c>
      <c r="F201" t="s">
        <v>331</v>
      </c>
      <c r="G201" t="s">
        <v>5556</v>
      </c>
    </row>
    <row r="202" spans="1:7" x14ac:dyDescent="0.3">
      <c r="A202" s="1">
        <v>41</v>
      </c>
      <c r="B202" t="s">
        <v>495</v>
      </c>
      <c r="C202" t="s">
        <v>331</v>
      </c>
      <c r="D202" t="s">
        <v>331</v>
      </c>
      <c r="E202" t="s">
        <v>331</v>
      </c>
      <c r="F202" t="s">
        <v>331</v>
      </c>
      <c r="G202" t="s">
        <v>331</v>
      </c>
    </row>
    <row r="203" spans="1:7" x14ac:dyDescent="0.3">
      <c r="A203" s="1">
        <v>42</v>
      </c>
      <c r="B203" t="s">
        <v>496</v>
      </c>
      <c r="C203" t="s">
        <v>331</v>
      </c>
      <c r="D203" t="s">
        <v>331</v>
      </c>
      <c r="E203" t="s">
        <v>331</v>
      </c>
      <c r="F203" t="s">
        <v>331</v>
      </c>
      <c r="G203" t="s">
        <v>331</v>
      </c>
    </row>
    <row r="204" spans="1:7" x14ac:dyDescent="0.3">
      <c r="A204" s="1">
        <v>43</v>
      </c>
      <c r="B204" t="s">
        <v>497</v>
      </c>
      <c r="C204" t="s">
        <v>331</v>
      </c>
      <c r="D204" t="s">
        <v>331</v>
      </c>
      <c r="E204" t="s">
        <v>331</v>
      </c>
      <c r="F204" t="s">
        <v>331</v>
      </c>
      <c r="G204" t="s">
        <v>331</v>
      </c>
    </row>
    <row r="205" spans="1:7" x14ac:dyDescent="0.3">
      <c r="A205" s="1">
        <v>44</v>
      </c>
      <c r="B205" t="s">
        <v>498</v>
      </c>
      <c r="C205" t="s">
        <v>331</v>
      </c>
      <c r="D205" t="s">
        <v>331</v>
      </c>
      <c r="E205" t="s">
        <v>331</v>
      </c>
      <c r="F205" t="s">
        <v>331</v>
      </c>
      <c r="G205" t="s">
        <v>331</v>
      </c>
    </row>
    <row r="206" spans="1:7" x14ac:dyDescent="0.3">
      <c r="A206" s="1">
        <v>45</v>
      </c>
      <c r="B206" t="s">
        <v>499</v>
      </c>
      <c r="C206" t="s">
        <v>331</v>
      </c>
      <c r="D206" t="s">
        <v>331</v>
      </c>
      <c r="E206" t="s">
        <v>331</v>
      </c>
      <c r="F206" t="s">
        <v>331</v>
      </c>
      <c r="G206" t="s">
        <v>331</v>
      </c>
    </row>
    <row r="207" spans="1:7" x14ac:dyDescent="0.3">
      <c r="A207" s="1">
        <v>46</v>
      </c>
      <c r="B207" t="s">
        <v>500</v>
      </c>
      <c r="C207" t="s">
        <v>4943</v>
      </c>
      <c r="D207" t="s">
        <v>331</v>
      </c>
      <c r="E207" t="s">
        <v>483</v>
      </c>
      <c r="F207" t="s">
        <v>5611</v>
      </c>
      <c r="G207" t="s">
        <v>5611</v>
      </c>
    </row>
    <row r="208" spans="1:7" x14ac:dyDescent="0.3">
      <c r="A208" s="1">
        <v>47</v>
      </c>
      <c r="B208" t="s">
        <v>501</v>
      </c>
      <c r="C208" t="s">
        <v>8040</v>
      </c>
      <c r="D208" t="s">
        <v>8033</v>
      </c>
      <c r="E208" t="s">
        <v>8041</v>
      </c>
      <c r="F208" t="s">
        <v>8042</v>
      </c>
      <c r="G208" t="s">
        <v>8043</v>
      </c>
    </row>
    <row r="209" spans="1:8" x14ac:dyDescent="0.3">
      <c r="A209" s="1">
        <v>48</v>
      </c>
      <c r="B209" t="s">
        <v>502</v>
      </c>
      <c r="C209" t="s">
        <v>4412</v>
      </c>
      <c r="D209" t="s">
        <v>4085</v>
      </c>
      <c r="E209" t="s">
        <v>1041</v>
      </c>
      <c r="F209" t="s">
        <v>6012</v>
      </c>
      <c r="G209" t="s">
        <v>2518</v>
      </c>
    </row>
    <row r="210" spans="1:8" x14ac:dyDescent="0.3">
      <c r="A210" s="1">
        <v>49</v>
      </c>
      <c r="B210" t="s">
        <v>508</v>
      </c>
      <c r="C210" t="s">
        <v>331</v>
      </c>
      <c r="D210" t="s">
        <v>7069</v>
      </c>
      <c r="E210" t="s">
        <v>8044</v>
      </c>
      <c r="F210" t="s">
        <v>8045</v>
      </c>
      <c r="G210" t="s">
        <v>3308</v>
      </c>
    </row>
    <row r="211" spans="1:8" x14ac:dyDescent="0.3">
      <c r="A211" s="1">
        <v>50</v>
      </c>
      <c r="B211" t="s">
        <v>513</v>
      </c>
      <c r="C211" t="s">
        <v>8046</v>
      </c>
      <c r="D211" t="s">
        <v>5247</v>
      </c>
      <c r="E211" t="s">
        <v>8047</v>
      </c>
      <c r="F211" t="s">
        <v>8048</v>
      </c>
      <c r="G211" t="s">
        <v>8049</v>
      </c>
    </row>
    <row r="212" spans="1:8" x14ac:dyDescent="0.3">
      <c r="A212" s="1">
        <v>51</v>
      </c>
      <c r="B212" t="s">
        <v>518</v>
      </c>
      <c r="C212" t="s">
        <v>260</v>
      </c>
      <c r="D212" t="s">
        <v>8050</v>
      </c>
      <c r="E212" t="s">
        <v>6239</v>
      </c>
      <c r="F212" t="s">
        <v>301</v>
      </c>
      <c r="G212" t="s">
        <v>8051</v>
      </c>
    </row>
    <row r="213" spans="1:8" x14ac:dyDescent="0.3">
      <c r="A213" s="1">
        <v>52</v>
      </c>
      <c r="B213" t="s">
        <v>524</v>
      </c>
      <c r="C213" t="s">
        <v>331</v>
      </c>
      <c r="D213" t="s">
        <v>8052</v>
      </c>
      <c r="E213" t="s">
        <v>8053</v>
      </c>
      <c r="F213" t="s">
        <v>8054</v>
      </c>
      <c r="G213" t="s">
        <v>1480</v>
      </c>
    </row>
    <row r="214" spans="1:8" x14ac:dyDescent="0.3">
      <c r="A214" s="1">
        <v>53</v>
      </c>
      <c r="B214" t="s">
        <v>529</v>
      </c>
      <c r="C214" t="s">
        <v>5247</v>
      </c>
      <c r="D214" t="s">
        <v>8055</v>
      </c>
      <c r="E214" t="s">
        <v>8056</v>
      </c>
      <c r="F214" t="s">
        <v>8057</v>
      </c>
      <c r="G214" t="s">
        <v>8058</v>
      </c>
    </row>
    <row r="216" spans="1:8" x14ac:dyDescent="0.3">
      <c r="B216" s="1" t="s">
        <v>318</v>
      </c>
      <c r="C216" s="1" t="s">
        <v>319</v>
      </c>
      <c r="D216" s="1" t="s">
        <v>320</v>
      </c>
      <c r="E216" s="1" t="s">
        <v>321</v>
      </c>
      <c r="F216" s="1" t="s">
        <v>322</v>
      </c>
      <c r="G216" s="1" t="s">
        <v>323</v>
      </c>
      <c r="H216" s="1" t="s">
        <v>324</v>
      </c>
    </row>
    <row r="217" spans="1:8" x14ac:dyDescent="0.3">
      <c r="A217" s="1">
        <v>0</v>
      </c>
      <c r="B217" t="s">
        <v>1488</v>
      </c>
      <c r="C217" t="s">
        <v>8059</v>
      </c>
      <c r="D217" t="s">
        <v>8060</v>
      </c>
      <c r="E217" t="s">
        <v>8061</v>
      </c>
      <c r="F217" t="s">
        <v>8062</v>
      </c>
      <c r="G217" t="s">
        <v>8063</v>
      </c>
    </row>
    <row r="218" spans="1:8" x14ac:dyDescent="0.3">
      <c r="A218" s="1">
        <v>1</v>
      </c>
      <c r="B218" t="s">
        <v>1494</v>
      </c>
      <c r="C218" t="s">
        <v>331</v>
      </c>
      <c r="D218" t="s">
        <v>8064</v>
      </c>
      <c r="E218" t="s">
        <v>8065</v>
      </c>
      <c r="F218" t="s">
        <v>8066</v>
      </c>
      <c r="G218" t="s">
        <v>8067</v>
      </c>
    </row>
    <row r="219" spans="1:8" x14ac:dyDescent="0.3">
      <c r="A219" s="1">
        <v>2</v>
      </c>
      <c r="B219" t="s">
        <v>1499</v>
      </c>
      <c r="C219" t="s">
        <v>1023</v>
      </c>
      <c r="D219" t="s">
        <v>8068</v>
      </c>
      <c r="E219" t="s">
        <v>8069</v>
      </c>
      <c r="F219" t="s">
        <v>7542</v>
      </c>
      <c r="G219" t="s">
        <v>8070</v>
      </c>
    </row>
    <row r="220" spans="1:8" x14ac:dyDescent="0.3">
      <c r="A220" s="1">
        <v>3</v>
      </c>
      <c r="B220" t="s">
        <v>1505</v>
      </c>
      <c r="C220" t="s">
        <v>331</v>
      </c>
      <c r="D220" t="s">
        <v>331</v>
      </c>
      <c r="E220" t="s">
        <v>331</v>
      </c>
      <c r="F220" t="s">
        <v>331</v>
      </c>
      <c r="G220" t="s">
        <v>331</v>
      </c>
    </row>
    <row r="221" spans="1:8" x14ac:dyDescent="0.3">
      <c r="A221" s="1">
        <v>4</v>
      </c>
      <c r="B221" t="s">
        <v>1511</v>
      </c>
      <c r="C221" t="s">
        <v>331</v>
      </c>
      <c r="D221" t="s">
        <v>8071</v>
      </c>
      <c r="E221" t="s">
        <v>331</v>
      </c>
      <c r="F221" t="s">
        <v>331</v>
      </c>
      <c r="G221" t="s">
        <v>331</v>
      </c>
    </row>
    <row r="222" spans="1:8" x14ac:dyDescent="0.3">
      <c r="A222" s="1">
        <v>5</v>
      </c>
      <c r="B222" t="s">
        <v>1516</v>
      </c>
      <c r="C222" t="s">
        <v>331</v>
      </c>
      <c r="D222" t="s">
        <v>8071</v>
      </c>
      <c r="E222" t="s">
        <v>331</v>
      </c>
      <c r="F222" t="s">
        <v>331</v>
      </c>
      <c r="G222" t="s">
        <v>331</v>
      </c>
    </row>
    <row r="223" spans="1:8" x14ac:dyDescent="0.3">
      <c r="A223" s="1">
        <v>6</v>
      </c>
      <c r="B223" t="s">
        <v>1517</v>
      </c>
      <c r="C223" t="s">
        <v>331</v>
      </c>
      <c r="D223" t="s">
        <v>331</v>
      </c>
      <c r="E223" t="s">
        <v>331</v>
      </c>
      <c r="F223" t="s">
        <v>331</v>
      </c>
      <c r="G223" t="s">
        <v>331</v>
      </c>
    </row>
    <row r="224" spans="1:8" x14ac:dyDescent="0.3">
      <c r="A224" s="1">
        <v>7</v>
      </c>
      <c r="B224" t="s">
        <v>1518</v>
      </c>
      <c r="C224" t="s">
        <v>8072</v>
      </c>
      <c r="D224" t="s">
        <v>8073</v>
      </c>
      <c r="E224" t="s">
        <v>8074</v>
      </c>
      <c r="F224" t="s">
        <v>8075</v>
      </c>
      <c r="G224" t="s">
        <v>8076</v>
      </c>
    </row>
    <row r="225" spans="1:7" x14ac:dyDescent="0.3">
      <c r="A225" s="1">
        <v>8</v>
      </c>
      <c r="B225" t="s">
        <v>1521</v>
      </c>
      <c r="C225" t="s">
        <v>8077</v>
      </c>
      <c r="D225" t="s">
        <v>8078</v>
      </c>
      <c r="E225" t="s">
        <v>8079</v>
      </c>
      <c r="F225" t="s">
        <v>8080</v>
      </c>
      <c r="G225" t="s">
        <v>4410</v>
      </c>
    </row>
    <row r="226" spans="1:7" x14ac:dyDescent="0.3">
      <c r="A226" s="1">
        <v>9</v>
      </c>
      <c r="B226" t="s">
        <v>1527</v>
      </c>
      <c r="C226" t="s">
        <v>8081</v>
      </c>
      <c r="D226" t="s">
        <v>8082</v>
      </c>
      <c r="E226" t="s">
        <v>1176</v>
      </c>
      <c r="F226" t="s">
        <v>6539</v>
      </c>
      <c r="G226" t="s">
        <v>4367</v>
      </c>
    </row>
    <row r="227" spans="1:7" x14ac:dyDescent="0.3">
      <c r="A227" s="1">
        <v>10</v>
      </c>
      <c r="B227" t="s">
        <v>1533</v>
      </c>
      <c r="C227" t="s">
        <v>3424</v>
      </c>
      <c r="D227" t="s">
        <v>2843</v>
      </c>
      <c r="E227" t="s">
        <v>1532</v>
      </c>
      <c r="F227" t="s">
        <v>3867</v>
      </c>
      <c r="G227" t="s">
        <v>1799</v>
      </c>
    </row>
    <row r="228" spans="1:7" x14ac:dyDescent="0.3">
      <c r="A228" s="1">
        <v>11</v>
      </c>
      <c r="B228" t="s">
        <v>1539</v>
      </c>
      <c r="C228" t="s">
        <v>8083</v>
      </c>
      <c r="D228" t="s">
        <v>8084</v>
      </c>
      <c r="E228" t="s">
        <v>8085</v>
      </c>
      <c r="F228" t="s">
        <v>8086</v>
      </c>
      <c r="G228" t="s">
        <v>8087</v>
      </c>
    </row>
    <row r="229" spans="1:7" x14ac:dyDescent="0.3">
      <c r="A229" s="1">
        <v>12</v>
      </c>
      <c r="B229" t="s">
        <v>1545</v>
      </c>
      <c r="C229" t="s">
        <v>8088</v>
      </c>
      <c r="D229" t="s">
        <v>8089</v>
      </c>
      <c r="E229" t="s">
        <v>8090</v>
      </c>
      <c r="F229" t="s">
        <v>8091</v>
      </c>
      <c r="G229" t="s">
        <v>8092</v>
      </c>
    </row>
    <row r="230" spans="1:7" x14ac:dyDescent="0.3">
      <c r="A230" s="1">
        <v>13</v>
      </c>
      <c r="B230" t="s">
        <v>1551</v>
      </c>
      <c r="C230" t="s">
        <v>331</v>
      </c>
      <c r="D230" t="s">
        <v>8093</v>
      </c>
      <c r="E230" t="s">
        <v>8094</v>
      </c>
      <c r="F230" t="s">
        <v>1406</v>
      </c>
      <c r="G230" t="s">
        <v>8095</v>
      </c>
    </row>
    <row r="231" spans="1:7" x14ac:dyDescent="0.3">
      <c r="A231" s="1">
        <v>14</v>
      </c>
      <c r="B231" t="s">
        <v>1556</v>
      </c>
      <c r="C231" t="s">
        <v>1500</v>
      </c>
      <c r="D231" t="s">
        <v>8096</v>
      </c>
      <c r="E231" t="s">
        <v>8097</v>
      </c>
      <c r="F231" t="s">
        <v>8098</v>
      </c>
      <c r="G231" t="s">
        <v>8099</v>
      </c>
    </row>
    <row r="232" spans="1:7" x14ac:dyDescent="0.3">
      <c r="A232" s="1">
        <v>15</v>
      </c>
      <c r="B232" t="s">
        <v>1562</v>
      </c>
      <c r="C232" t="s">
        <v>8100</v>
      </c>
      <c r="D232" t="s">
        <v>8101</v>
      </c>
      <c r="E232" t="s">
        <v>8102</v>
      </c>
      <c r="F232" t="s">
        <v>8103</v>
      </c>
      <c r="G232" t="s">
        <v>8104</v>
      </c>
    </row>
    <row r="233" spans="1:7" x14ac:dyDescent="0.3">
      <c r="A233" s="1">
        <v>16</v>
      </c>
      <c r="B233" t="s">
        <v>1568</v>
      </c>
      <c r="C233" t="s">
        <v>8105</v>
      </c>
      <c r="D233" t="s">
        <v>8106</v>
      </c>
      <c r="E233" t="s">
        <v>5714</v>
      </c>
      <c r="F233" t="s">
        <v>8107</v>
      </c>
      <c r="G233" t="s">
        <v>8108</v>
      </c>
    </row>
    <row r="234" spans="1:7" x14ac:dyDescent="0.3">
      <c r="A234" s="1">
        <v>17</v>
      </c>
      <c r="B234" t="s">
        <v>1574</v>
      </c>
      <c r="C234" t="s">
        <v>8109</v>
      </c>
      <c r="D234" t="s">
        <v>8110</v>
      </c>
      <c r="E234" t="s">
        <v>8111</v>
      </c>
      <c r="F234" t="s">
        <v>8112</v>
      </c>
      <c r="G234" t="s">
        <v>8113</v>
      </c>
    </row>
    <row r="235" spans="1:7" x14ac:dyDescent="0.3">
      <c r="A235" s="1">
        <v>18</v>
      </c>
      <c r="B235" t="s">
        <v>1580</v>
      </c>
      <c r="C235" t="s">
        <v>4769</v>
      </c>
      <c r="D235" t="s">
        <v>4843</v>
      </c>
      <c r="E235" t="s">
        <v>2887</v>
      </c>
      <c r="F235" t="s">
        <v>8114</v>
      </c>
      <c r="G235" t="s">
        <v>6948</v>
      </c>
    </row>
    <row r="236" spans="1:7" x14ac:dyDescent="0.3">
      <c r="A236" s="1">
        <v>19</v>
      </c>
      <c r="B236" t="s">
        <v>1586</v>
      </c>
      <c r="C236" t="s">
        <v>2926</v>
      </c>
      <c r="D236" t="s">
        <v>8115</v>
      </c>
      <c r="E236" t="s">
        <v>8116</v>
      </c>
      <c r="F236" t="s">
        <v>8117</v>
      </c>
      <c r="G236" t="s">
        <v>8118</v>
      </c>
    </row>
    <row r="237" spans="1:7" x14ac:dyDescent="0.3">
      <c r="A237" s="1">
        <v>20</v>
      </c>
      <c r="B237" t="s">
        <v>1590</v>
      </c>
      <c r="C237" t="s">
        <v>331</v>
      </c>
      <c r="D237" t="s">
        <v>331</v>
      </c>
      <c r="E237" t="s">
        <v>331</v>
      </c>
      <c r="F237" t="s">
        <v>331</v>
      </c>
      <c r="G237" t="s">
        <v>331</v>
      </c>
    </row>
    <row r="238" spans="1:7" x14ac:dyDescent="0.3">
      <c r="A238" s="1">
        <v>21</v>
      </c>
      <c r="B238" t="s">
        <v>1591</v>
      </c>
      <c r="C238" t="s">
        <v>331</v>
      </c>
      <c r="D238" t="s">
        <v>331</v>
      </c>
      <c r="E238" t="s">
        <v>331</v>
      </c>
      <c r="F238" t="s">
        <v>331</v>
      </c>
      <c r="G238" t="s">
        <v>331</v>
      </c>
    </row>
    <row r="239" spans="1:7" x14ac:dyDescent="0.3">
      <c r="A239" s="1">
        <v>22</v>
      </c>
      <c r="B239" t="s">
        <v>1592</v>
      </c>
      <c r="C239" t="s">
        <v>8119</v>
      </c>
      <c r="D239" t="s">
        <v>8120</v>
      </c>
      <c r="E239" t="s">
        <v>8121</v>
      </c>
      <c r="F239" t="s">
        <v>8122</v>
      </c>
      <c r="G239" t="s">
        <v>8123</v>
      </c>
    </row>
    <row r="240" spans="1:7" x14ac:dyDescent="0.3">
      <c r="A240" s="1">
        <v>23</v>
      </c>
      <c r="B240" t="s">
        <v>1593</v>
      </c>
      <c r="C240" t="s">
        <v>5574</v>
      </c>
      <c r="D240" t="s">
        <v>8124</v>
      </c>
      <c r="E240" t="s">
        <v>8125</v>
      </c>
      <c r="F240" t="s">
        <v>8126</v>
      </c>
      <c r="G240" t="s">
        <v>8127</v>
      </c>
    </row>
    <row r="241" spans="1:8" x14ac:dyDescent="0.3">
      <c r="A241" s="1">
        <v>24</v>
      </c>
      <c r="B241" t="s">
        <v>1594</v>
      </c>
      <c r="C241" t="s">
        <v>8128</v>
      </c>
      <c r="D241" t="s">
        <v>8129</v>
      </c>
      <c r="E241" t="s">
        <v>8130</v>
      </c>
      <c r="F241" t="s">
        <v>8131</v>
      </c>
      <c r="G241" t="s">
        <v>8132</v>
      </c>
    </row>
    <row r="242" spans="1:8" x14ac:dyDescent="0.3">
      <c r="A242" s="1">
        <v>25</v>
      </c>
      <c r="B242" t="s">
        <v>1600</v>
      </c>
      <c r="C242" t="s">
        <v>331</v>
      </c>
      <c r="D242" t="s">
        <v>331</v>
      </c>
      <c r="E242" t="s">
        <v>331</v>
      </c>
      <c r="F242" t="s">
        <v>331</v>
      </c>
      <c r="G242" t="s">
        <v>331</v>
      </c>
    </row>
    <row r="243" spans="1:8" x14ac:dyDescent="0.3">
      <c r="A243" s="1">
        <v>26</v>
      </c>
      <c r="B243" t="s">
        <v>1601</v>
      </c>
      <c r="C243" t="s">
        <v>331</v>
      </c>
      <c r="D243" t="s">
        <v>3969</v>
      </c>
      <c r="E243" t="s">
        <v>8133</v>
      </c>
      <c r="F243" t="s">
        <v>8134</v>
      </c>
      <c r="G243" t="s">
        <v>8135</v>
      </c>
    </row>
    <row r="244" spans="1:8" x14ac:dyDescent="0.3">
      <c r="A244" s="1">
        <v>27</v>
      </c>
      <c r="B244" t="s">
        <v>1605</v>
      </c>
      <c r="C244" t="s">
        <v>331</v>
      </c>
      <c r="D244" t="s">
        <v>331</v>
      </c>
      <c r="E244" t="s">
        <v>331</v>
      </c>
      <c r="F244" t="s">
        <v>331</v>
      </c>
      <c r="G244" t="s">
        <v>331</v>
      </c>
    </row>
    <row r="245" spans="1:8" x14ac:dyDescent="0.3">
      <c r="A245" s="1">
        <v>28</v>
      </c>
      <c r="B245" t="s">
        <v>1606</v>
      </c>
      <c r="C245" t="s">
        <v>331</v>
      </c>
      <c r="D245" t="s">
        <v>331</v>
      </c>
      <c r="E245" t="s">
        <v>331</v>
      </c>
      <c r="F245" t="s">
        <v>331</v>
      </c>
      <c r="G245" t="s">
        <v>331</v>
      </c>
    </row>
    <row r="246" spans="1:8" x14ac:dyDescent="0.3">
      <c r="A246" s="1">
        <v>29</v>
      </c>
      <c r="B246" t="s">
        <v>635</v>
      </c>
      <c r="C246" t="s">
        <v>8136</v>
      </c>
      <c r="D246" t="s">
        <v>8137</v>
      </c>
      <c r="E246" t="s">
        <v>8138</v>
      </c>
      <c r="F246" t="s">
        <v>8139</v>
      </c>
      <c r="G246" t="s">
        <v>8140</v>
      </c>
    </row>
    <row r="247" spans="1:8" x14ac:dyDescent="0.3">
      <c r="A247" s="1">
        <v>30</v>
      </c>
      <c r="B247" t="s">
        <v>1612</v>
      </c>
      <c r="C247" t="s">
        <v>8141</v>
      </c>
      <c r="D247" t="s">
        <v>8142</v>
      </c>
      <c r="E247" t="s">
        <v>51</v>
      </c>
      <c r="F247" t="s">
        <v>1183</v>
      </c>
      <c r="G247" t="s">
        <v>4625</v>
      </c>
    </row>
    <row r="248" spans="1:8" x14ac:dyDescent="0.3">
      <c r="A248" s="1">
        <v>31</v>
      </c>
      <c r="B248" t="s">
        <v>680</v>
      </c>
      <c r="C248" t="s">
        <v>8143</v>
      </c>
      <c r="D248" t="s">
        <v>8144</v>
      </c>
      <c r="E248" t="s">
        <v>8145</v>
      </c>
      <c r="F248" t="s">
        <v>8146</v>
      </c>
      <c r="G248" t="s">
        <v>8147</v>
      </c>
    </row>
    <row r="249" spans="1:8" x14ac:dyDescent="0.3">
      <c r="A249" s="1">
        <v>32</v>
      </c>
      <c r="B249" t="s">
        <v>666</v>
      </c>
      <c r="C249" t="s">
        <v>8148</v>
      </c>
      <c r="D249" t="s">
        <v>8149</v>
      </c>
      <c r="E249" t="s">
        <v>8150</v>
      </c>
      <c r="F249" t="s">
        <v>8151</v>
      </c>
      <c r="G249" t="s">
        <v>1179</v>
      </c>
    </row>
    <row r="250" spans="1:8" x14ac:dyDescent="0.3">
      <c r="A250" s="1">
        <v>33</v>
      </c>
      <c r="B250" t="s">
        <v>1627</v>
      </c>
      <c r="C250" t="s">
        <v>331</v>
      </c>
      <c r="D250" t="s">
        <v>331</v>
      </c>
      <c r="E250" t="s">
        <v>331</v>
      </c>
      <c r="F250" t="s">
        <v>331</v>
      </c>
      <c r="G250" t="s">
        <v>331</v>
      </c>
    </row>
    <row r="251" spans="1:8" x14ac:dyDescent="0.3">
      <c r="A251" s="1">
        <v>34</v>
      </c>
      <c r="B251" t="s">
        <v>687</v>
      </c>
      <c r="C251" t="s">
        <v>8152</v>
      </c>
      <c r="D251" t="s">
        <v>8153</v>
      </c>
      <c r="E251" t="s">
        <v>8154</v>
      </c>
      <c r="F251" t="s">
        <v>8155</v>
      </c>
      <c r="G251" t="s">
        <v>8156</v>
      </c>
    </row>
    <row r="252" spans="1:8" x14ac:dyDescent="0.3">
      <c r="A252" s="1">
        <v>35</v>
      </c>
      <c r="B252" t="s">
        <v>1636</v>
      </c>
      <c r="C252" t="s">
        <v>331</v>
      </c>
      <c r="D252" t="s">
        <v>8157</v>
      </c>
      <c r="E252" t="s">
        <v>8158</v>
      </c>
      <c r="F252" t="s">
        <v>2286</v>
      </c>
      <c r="G252" t="s">
        <v>8159</v>
      </c>
    </row>
    <row r="253" spans="1:8" x14ac:dyDescent="0.3">
      <c r="A253" s="1">
        <v>36</v>
      </c>
      <c r="B253" t="s">
        <v>1641</v>
      </c>
      <c r="C253" t="s">
        <v>331</v>
      </c>
      <c r="D253" t="s">
        <v>331</v>
      </c>
      <c r="E253" t="s">
        <v>331</v>
      </c>
      <c r="F253" t="s">
        <v>331</v>
      </c>
      <c r="G253" t="s">
        <v>8160</v>
      </c>
    </row>
    <row r="255" spans="1:8" x14ac:dyDescent="0.3">
      <c r="B255" s="1" t="s">
        <v>383</v>
      </c>
      <c r="C255" s="1" t="s">
        <v>319</v>
      </c>
      <c r="D255" s="1" t="s">
        <v>320</v>
      </c>
      <c r="E255" s="1" t="s">
        <v>321</v>
      </c>
      <c r="F255" s="1" t="s">
        <v>322</v>
      </c>
      <c r="G255" s="1" t="s">
        <v>323</v>
      </c>
      <c r="H255" s="1" t="s">
        <v>324</v>
      </c>
    </row>
    <row r="256" spans="1:8" x14ac:dyDescent="0.3">
      <c r="A256" s="1">
        <v>0</v>
      </c>
      <c r="B256" t="s">
        <v>1643</v>
      </c>
      <c r="C256" t="s">
        <v>8161</v>
      </c>
      <c r="D256" t="s">
        <v>4725</v>
      </c>
      <c r="E256" t="s">
        <v>8162</v>
      </c>
      <c r="F256" t="s">
        <v>8163</v>
      </c>
      <c r="G256" t="s">
        <v>8164</v>
      </c>
    </row>
    <row r="257" spans="1:7" x14ac:dyDescent="0.3">
      <c r="A257" s="1">
        <v>1</v>
      </c>
      <c r="B257" t="s">
        <v>1649</v>
      </c>
      <c r="C257" t="s">
        <v>3303</v>
      </c>
      <c r="D257" t="s">
        <v>4783</v>
      </c>
      <c r="E257" t="s">
        <v>6651</v>
      </c>
      <c r="F257" t="s">
        <v>1651</v>
      </c>
      <c r="G257" t="s">
        <v>7539</v>
      </c>
    </row>
    <row r="258" spans="1:7" x14ac:dyDescent="0.3">
      <c r="A258" s="1">
        <v>2</v>
      </c>
      <c r="B258" t="s">
        <v>1654</v>
      </c>
      <c r="C258" t="s">
        <v>8165</v>
      </c>
      <c r="D258" t="s">
        <v>8166</v>
      </c>
      <c r="E258" t="s">
        <v>8167</v>
      </c>
      <c r="F258" t="s">
        <v>8168</v>
      </c>
      <c r="G258" t="s">
        <v>8169</v>
      </c>
    </row>
    <row r="259" spans="1:7" x14ac:dyDescent="0.3">
      <c r="A259" s="1">
        <v>3</v>
      </c>
      <c r="B259" t="s">
        <v>1660</v>
      </c>
      <c r="C259" t="s">
        <v>331</v>
      </c>
      <c r="D259" t="s">
        <v>331</v>
      </c>
      <c r="E259" t="s">
        <v>331</v>
      </c>
      <c r="F259" t="s">
        <v>331</v>
      </c>
      <c r="G259" t="s">
        <v>331</v>
      </c>
    </row>
    <row r="260" spans="1:7" x14ac:dyDescent="0.3">
      <c r="A260" s="1">
        <v>4</v>
      </c>
      <c r="B260" t="s">
        <v>1661</v>
      </c>
      <c r="C260" t="s">
        <v>331</v>
      </c>
      <c r="D260" t="s">
        <v>8170</v>
      </c>
      <c r="E260" t="s">
        <v>8171</v>
      </c>
      <c r="F260" t="s">
        <v>263</v>
      </c>
      <c r="G260" t="s">
        <v>2164</v>
      </c>
    </row>
    <row r="261" spans="1:7" x14ac:dyDescent="0.3">
      <c r="A261" s="1">
        <v>5</v>
      </c>
      <c r="B261" t="s">
        <v>1665</v>
      </c>
      <c r="C261" t="s">
        <v>8172</v>
      </c>
      <c r="D261" t="s">
        <v>8173</v>
      </c>
      <c r="E261" t="s">
        <v>1183</v>
      </c>
      <c r="F261" t="s">
        <v>1730</v>
      </c>
      <c r="G261" t="s">
        <v>1577</v>
      </c>
    </row>
    <row r="262" spans="1:7" x14ac:dyDescent="0.3">
      <c r="A262" s="1">
        <v>6</v>
      </c>
      <c r="B262" t="s">
        <v>698</v>
      </c>
      <c r="C262" t="s">
        <v>8174</v>
      </c>
      <c r="D262" t="s">
        <v>8175</v>
      </c>
      <c r="E262" t="s">
        <v>8176</v>
      </c>
      <c r="F262" t="s">
        <v>127</v>
      </c>
      <c r="G262" t="s">
        <v>3746</v>
      </c>
    </row>
    <row r="263" spans="1:7" x14ac:dyDescent="0.3">
      <c r="A263" s="1">
        <v>7</v>
      </c>
      <c r="B263" t="s">
        <v>700</v>
      </c>
      <c r="C263" t="s">
        <v>8177</v>
      </c>
      <c r="D263" t="s">
        <v>8178</v>
      </c>
      <c r="E263" t="s">
        <v>8179</v>
      </c>
      <c r="F263" t="s">
        <v>8180</v>
      </c>
      <c r="G263" t="s">
        <v>6538</v>
      </c>
    </row>
    <row r="264" spans="1:7" x14ac:dyDescent="0.3">
      <c r="A264" s="1">
        <v>8</v>
      </c>
      <c r="B264" t="s">
        <v>699</v>
      </c>
      <c r="C264" t="s">
        <v>8181</v>
      </c>
      <c r="D264" t="s">
        <v>8182</v>
      </c>
      <c r="E264" t="s">
        <v>8183</v>
      </c>
      <c r="F264" t="s">
        <v>8184</v>
      </c>
      <c r="G264" t="s">
        <v>8185</v>
      </c>
    </row>
    <row r="265" spans="1:7" x14ac:dyDescent="0.3">
      <c r="A265" s="1">
        <v>9</v>
      </c>
      <c r="B265" t="s">
        <v>726</v>
      </c>
      <c r="C265" t="s">
        <v>8186</v>
      </c>
      <c r="D265" t="s">
        <v>8187</v>
      </c>
      <c r="E265" t="s">
        <v>8188</v>
      </c>
      <c r="F265" t="s">
        <v>8189</v>
      </c>
      <c r="G265" t="s">
        <v>8190</v>
      </c>
    </row>
    <row r="266" spans="1:7" x14ac:dyDescent="0.3">
      <c r="A266" s="1">
        <v>10</v>
      </c>
      <c r="B266" t="s">
        <v>1689</v>
      </c>
      <c r="C266" t="s">
        <v>8186</v>
      </c>
      <c r="D266" t="s">
        <v>8187</v>
      </c>
      <c r="E266" t="s">
        <v>8188</v>
      </c>
      <c r="F266" t="s">
        <v>8189</v>
      </c>
      <c r="G266" t="s">
        <v>8190</v>
      </c>
    </row>
    <row r="267" spans="1:7" x14ac:dyDescent="0.3">
      <c r="A267" s="1">
        <v>11</v>
      </c>
      <c r="B267" t="s">
        <v>735</v>
      </c>
      <c r="C267" t="s">
        <v>331</v>
      </c>
      <c r="D267" t="s">
        <v>331</v>
      </c>
      <c r="E267" t="s">
        <v>331</v>
      </c>
      <c r="F267" t="s">
        <v>331</v>
      </c>
      <c r="G267" t="s">
        <v>331</v>
      </c>
    </row>
    <row r="268" spans="1:7" x14ac:dyDescent="0.3">
      <c r="A268" s="1">
        <v>12</v>
      </c>
      <c r="B268" t="s">
        <v>1690</v>
      </c>
      <c r="C268" t="s">
        <v>331</v>
      </c>
      <c r="D268" t="s">
        <v>875</v>
      </c>
      <c r="E268" t="s">
        <v>5012</v>
      </c>
      <c r="F268" t="s">
        <v>8191</v>
      </c>
      <c r="G268" t="s">
        <v>8192</v>
      </c>
    </row>
    <row r="269" spans="1:7" x14ac:dyDescent="0.3">
      <c r="A269" s="1">
        <v>13</v>
      </c>
      <c r="B269" t="s">
        <v>1694</v>
      </c>
      <c r="C269" t="s">
        <v>8093</v>
      </c>
      <c r="D269" t="s">
        <v>8193</v>
      </c>
      <c r="E269" t="s">
        <v>8194</v>
      </c>
      <c r="F269" t="s">
        <v>8195</v>
      </c>
      <c r="G269" t="s">
        <v>8196</v>
      </c>
    </row>
    <row r="270" spans="1:7" x14ac:dyDescent="0.3">
      <c r="A270" s="1">
        <v>14</v>
      </c>
      <c r="B270" t="s">
        <v>750</v>
      </c>
      <c r="C270" t="s">
        <v>8197</v>
      </c>
      <c r="D270" t="s">
        <v>8198</v>
      </c>
      <c r="E270" t="s">
        <v>8199</v>
      </c>
      <c r="F270" t="s">
        <v>8200</v>
      </c>
      <c r="G270" t="s">
        <v>8201</v>
      </c>
    </row>
    <row r="271" spans="1:7" x14ac:dyDescent="0.3">
      <c r="A271" s="1">
        <v>15</v>
      </c>
      <c r="B271" t="s">
        <v>756</v>
      </c>
      <c r="C271" t="s">
        <v>8197</v>
      </c>
      <c r="D271" t="s">
        <v>8198</v>
      </c>
      <c r="E271" t="s">
        <v>8199</v>
      </c>
      <c r="F271" t="s">
        <v>8200</v>
      </c>
      <c r="G271" t="s">
        <v>8201</v>
      </c>
    </row>
    <row r="272" spans="1:7" x14ac:dyDescent="0.3">
      <c r="A272" s="1">
        <v>16</v>
      </c>
      <c r="B272" t="s">
        <v>761</v>
      </c>
      <c r="C272" t="s">
        <v>8202</v>
      </c>
      <c r="D272" t="s">
        <v>8203</v>
      </c>
      <c r="E272" t="s">
        <v>1656</v>
      </c>
      <c r="F272" t="s">
        <v>8204</v>
      </c>
      <c r="G272" t="s">
        <v>8205</v>
      </c>
    </row>
    <row r="273" spans="1:7" x14ac:dyDescent="0.3">
      <c r="A273" s="1">
        <v>17</v>
      </c>
      <c r="B273" t="s">
        <v>774</v>
      </c>
      <c r="C273" t="s">
        <v>331</v>
      </c>
      <c r="D273" t="s">
        <v>331</v>
      </c>
      <c r="E273" t="s">
        <v>8206</v>
      </c>
      <c r="F273" t="s">
        <v>8206</v>
      </c>
      <c r="G273" t="s">
        <v>8207</v>
      </c>
    </row>
    <row r="274" spans="1:7" x14ac:dyDescent="0.3">
      <c r="A274" s="1">
        <v>18</v>
      </c>
      <c r="B274" t="s">
        <v>775</v>
      </c>
      <c r="C274" t="s">
        <v>331</v>
      </c>
      <c r="D274" t="s">
        <v>331</v>
      </c>
      <c r="E274" t="s">
        <v>331</v>
      </c>
      <c r="F274" t="s">
        <v>331</v>
      </c>
      <c r="G274" t="s">
        <v>331</v>
      </c>
    </row>
    <row r="275" spans="1:7" x14ac:dyDescent="0.3">
      <c r="A275" s="1">
        <v>19</v>
      </c>
      <c r="B275" t="s">
        <v>776</v>
      </c>
      <c r="C275" t="s">
        <v>331</v>
      </c>
      <c r="D275" t="s">
        <v>331</v>
      </c>
      <c r="E275" t="s">
        <v>8206</v>
      </c>
      <c r="F275" t="s">
        <v>8206</v>
      </c>
      <c r="G275" t="s">
        <v>8207</v>
      </c>
    </row>
    <row r="276" spans="1:7" x14ac:dyDescent="0.3">
      <c r="A276" s="1">
        <v>20</v>
      </c>
      <c r="B276" t="s">
        <v>777</v>
      </c>
      <c r="C276" t="s">
        <v>1873</v>
      </c>
      <c r="D276" t="s">
        <v>1579</v>
      </c>
      <c r="E276" t="s">
        <v>8208</v>
      </c>
      <c r="F276" t="s">
        <v>7184</v>
      </c>
      <c r="G276" t="s">
        <v>5725</v>
      </c>
    </row>
    <row r="277" spans="1:7" x14ac:dyDescent="0.3">
      <c r="A277" s="1">
        <v>21</v>
      </c>
      <c r="B277" t="s">
        <v>783</v>
      </c>
      <c r="C277" t="s">
        <v>8209</v>
      </c>
      <c r="D277" t="s">
        <v>8210</v>
      </c>
      <c r="E277" t="s">
        <v>8211</v>
      </c>
      <c r="F277" t="s">
        <v>8212</v>
      </c>
      <c r="G277" t="s">
        <v>8213</v>
      </c>
    </row>
    <row r="278" spans="1:7" x14ac:dyDescent="0.3">
      <c r="A278" s="1">
        <v>22</v>
      </c>
      <c r="B278" t="s">
        <v>1723</v>
      </c>
      <c r="C278" t="s">
        <v>8214</v>
      </c>
      <c r="D278" t="s">
        <v>8215</v>
      </c>
      <c r="E278" t="s">
        <v>1873</v>
      </c>
      <c r="F278" t="s">
        <v>1728</v>
      </c>
      <c r="G278" t="s">
        <v>4767</v>
      </c>
    </row>
    <row r="279" spans="1:7" x14ac:dyDescent="0.3">
      <c r="A279" s="1">
        <v>23</v>
      </c>
      <c r="B279" t="s">
        <v>789</v>
      </c>
      <c r="C279" t="s">
        <v>8216</v>
      </c>
      <c r="D279" t="s">
        <v>8217</v>
      </c>
      <c r="E279" t="s">
        <v>8218</v>
      </c>
      <c r="F279" t="s">
        <v>8219</v>
      </c>
      <c r="G279" t="s">
        <v>8220</v>
      </c>
    </row>
    <row r="280" spans="1:7" x14ac:dyDescent="0.3">
      <c r="A280" s="1">
        <v>24</v>
      </c>
      <c r="B280" t="s">
        <v>795</v>
      </c>
      <c r="C280" t="s">
        <v>331</v>
      </c>
      <c r="D280" t="s">
        <v>331</v>
      </c>
      <c r="E280" t="s">
        <v>331</v>
      </c>
      <c r="F280" t="s">
        <v>331</v>
      </c>
      <c r="G280" t="s">
        <v>331</v>
      </c>
    </row>
    <row r="281" spans="1:7" x14ac:dyDescent="0.3">
      <c r="A281" s="1">
        <v>25</v>
      </c>
      <c r="B281" t="s">
        <v>796</v>
      </c>
      <c r="C281" t="s">
        <v>331</v>
      </c>
      <c r="D281" t="s">
        <v>331</v>
      </c>
      <c r="E281" t="s">
        <v>331</v>
      </c>
      <c r="F281" t="s">
        <v>331</v>
      </c>
      <c r="G281" t="s">
        <v>331</v>
      </c>
    </row>
    <row r="282" spans="1:7" x14ac:dyDescent="0.3">
      <c r="A282" s="1">
        <v>26</v>
      </c>
      <c r="B282" t="s">
        <v>802</v>
      </c>
      <c r="C282" t="s">
        <v>331</v>
      </c>
      <c r="D282" t="s">
        <v>331</v>
      </c>
      <c r="E282" t="s">
        <v>331</v>
      </c>
      <c r="F282" t="s">
        <v>331</v>
      </c>
      <c r="G282" t="s">
        <v>331</v>
      </c>
    </row>
    <row r="283" spans="1:7" x14ac:dyDescent="0.3">
      <c r="A283" s="1">
        <v>27</v>
      </c>
      <c r="B283" t="s">
        <v>803</v>
      </c>
      <c r="C283" t="s">
        <v>331</v>
      </c>
      <c r="D283" t="s">
        <v>331</v>
      </c>
      <c r="E283" t="s">
        <v>331</v>
      </c>
      <c r="F283" t="s">
        <v>331</v>
      </c>
      <c r="G283" t="s">
        <v>331</v>
      </c>
    </row>
    <row r="284" spans="1:7" x14ac:dyDescent="0.3">
      <c r="A284" s="1">
        <v>28</v>
      </c>
      <c r="B284" t="s">
        <v>1736</v>
      </c>
      <c r="C284" t="s">
        <v>8123</v>
      </c>
      <c r="D284" t="s">
        <v>8221</v>
      </c>
      <c r="E284" t="s">
        <v>8222</v>
      </c>
      <c r="F284" t="s">
        <v>4128</v>
      </c>
      <c r="G284" t="s">
        <v>8223</v>
      </c>
    </row>
    <row r="285" spans="1:7" x14ac:dyDescent="0.3">
      <c r="A285" s="1">
        <v>29</v>
      </c>
      <c r="B285" t="s">
        <v>804</v>
      </c>
      <c r="C285" t="s">
        <v>8224</v>
      </c>
      <c r="D285" t="s">
        <v>8225</v>
      </c>
      <c r="E285" t="s">
        <v>912</v>
      </c>
      <c r="F285" t="s">
        <v>8226</v>
      </c>
      <c r="G285" t="s">
        <v>8227</v>
      </c>
    </row>
    <row r="286" spans="1:7" x14ac:dyDescent="0.3">
      <c r="A286" s="1">
        <v>30</v>
      </c>
      <c r="B286" t="s">
        <v>808</v>
      </c>
      <c r="C286" t="s">
        <v>8228</v>
      </c>
      <c r="D286" t="s">
        <v>8229</v>
      </c>
      <c r="E286" t="s">
        <v>8230</v>
      </c>
      <c r="F286" t="s">
        <v>8231</v>
      </c>
      <c r="G286" t="s">
        <v>2096</v>
      </c>
    </row>
    <row r="287" spans="1:7" x14ac:dyDescent="0.3">
      <c r="A287" s="1">
        <v>31</v>
      </c>
      <c r="B287" t="s">
        <v>814</v>
      </c>
      <c r="C287" t="s">
        <v>1873</v>
      </c>
      <c r="D287" t="s">
        <v>1579</v>
      </c>
      <c r="E287" t="s">
        <v>3331</v>
      </c>
      <c r="F287" t="s">
        <v>1577</v>
      </c>
      <c r="G287" t="s">
        <v>2894</v>
      </c>
    </row>
    <row r="288" spans="1:7" x14ac:dyDescent="0.3">
      <c r="A288" s="1">
        <v>32</v>
      </c>
      <c r="B288" t="s">
        <v>815</v>
      </c>
      <c r="C288" t="s">
        <v>8228</v>
      </c>
      <c r="D288" t="s">
        <v>8229</v>
      </c>
      <c r="E288" t="s">
        <v>8232</v>
      </c>
      <c r="F288" t="s">
        <v>7839</v>
      </c>
      <c r="G288" t="s">
        <v>8228</v>
      </c>
    </row>
    <row r="289" spans="1:8" x14ac:dyDescent="0.3">
      <c r="A289" s="1">
        <v>33</v>
      </c>
      <c r="B289" t="s">
        <v>1761</v>
      </c>
      <c r="C289" t="s">
        <v>331</v>
      </c>
      <c r="D289" t="s">
        <v>331</v>
      </c>
      <c r="E289" t="s">
        <v>331</v>
      </c>
      <c r="F289" t="s">
        <v>331</v>
      </c>
      <c r="G289" t="s">
        <v>8233</v>
      </c>
    </row>
    <row r="290" spans="1:8" x14ac:dyDescent="0.3">
      <c r="A290" s="1">
        <v>34</v>
      </c>
      <c r="B290" t="s">
        <v>816</v>
      </c>
      <c r="C290" t="s">
        <v>854</v>
      </c>
      <c r="D290" t="s">
        <v>3980</v>
      </c>
      <c r="E290" t="s">
        <v>3980</v>
      </c>
      <c r="F290" t="s">
        <v>4407</v>
      </c>
      <c r="G290" t="s">
        <v>8234</v>
      </c>
    </row>
    <row r="291" spans="1:8" x14ac:dyDescent="0.3">
      <c r="A291" s="1">
        <v>35</v>
      </c>
      <c r="B291" t="s">
        <v>817</v>
      </c>
      <c r="C291" t="s">
        <v>1728</v>
      </c>
      <c r="D291" t="s">
        <v>1579</v>
      </c>
      <c r="E291" t="s">
        <v>3331</v>
      </c>
      <c r="F291" t="s">
        <v>1577</v>
      </c>
      <c r="G291" t="s">
        <v>2894</v>
      </c>
    </row>
    <row r="292" spans="1:8" x14ac:dyDescent="0.3">
      <c r="A292" s="1">
        <v>36</v>
      </c>
      <c r="B292" t="s">
        <v>818</v>
      </c>
      <c r="C292" t="s">
        <v>8152</v>
      </c>
      <c r="D292" t="s">
        <v>8153</v>
      </c>
      <c r="E292" t="s">
        <v>8154</v>
      </c>
      <c r="F292" t="s">
        <v>8155</v>
      </c>
      <c r="G292" t="s">
        <v>8156</v>
      </c>
    </row>
    <row r="294" spans="1:8" x14ac:dyDescent="0.3">
      <c r="B294" s="1" t="s">
        <v>383</v>
      </c>
      <c r="C294" s="1" t="s">
        <v>319</v>
      </c>
      <c r="D294" s="1" t="s">
        <v>320</v>
      </c>
      <c r="E294" s="1" t="s">
        <v>321</v>
      </c>
      <c r="F294" s="1" t="s">
        <v>322</v>
      </c>
      <c r="G294" s="1" t="s">
        <v>323</v>
      </c>
      <c r="H294" s="1" t="s">
        <v>324</v>
      </c>
    </row>
    <row r="295" spans="1:8" x14ac:dyDescent="0.3">
      <c r="A295" s="1">
        <v>0</v>
      </c>
      <c r="B295" t="s">
        <v>880</v>
      </c>
      <c r="C295" t="s">
        <v>8235</v>
      </c>
      <c r="D295" t="s">
        <v>8236</v>
      </c>
      <c r="E295" t="s">
        <v>8237</v>
      </c>
      <c r="F295" t="s">
        <v>8238</v>
      </c>
      <c r="G295" t="s">
        <v>8239</v>
      </c>
    </row>
    <row r="296" spans="1:8" x14ac:dyDescent="0.3">
      <c r="A296" s="1">
        <v>1</v>
      </c>
      <c r="B296" t="s">
        <v>886</v>
      </c>
      <c r="C296" t="s">
        <v>8235</v>
      </c>
      <c r="D296" t="s">
        <v>8236</v>
      </c>
      <c r="E296" t="s">
        <v>8240</v>
      </c>
      <c r="F296" t="s">
        <v>8241</v>
      </c>
      <c r="G296" t="s">
        <v>8242</v>
      </c>
    </row>
    <row r="297" spans="1:8" x14ac:dyDescent="0.3">
      <c r="A297" s="1">
        <v>2</v>
      </c>
      <c r="B297" t="s">
        <v>892</v>
      </c>
      <c r="C297" t="s">
        <v>331</v>
      </c>
      <c r="D297" t="s">
        <v>331</v>
      </c>
      <c r="E297" t="s">
        <v>8243</v>
      </c>
      <c r="F297" t="s">
        <v>8244</v>
      </c>
      <c r="G297" t="s">
        <v>8245</v>
      </c>
    </row>
    <row r="298" spans="1:8" x14ac:dyDescent="0.3">
      <c r="A298" s="1">
        <v>3</v>
      </c>
      <c r="B298" t="s">
        <v>909</v>
      </c>
      <c r="C298" t="s">
        <v>8246</v>
      </c>
      <c r="D298" t="s">
        <v>331</v>
      </c>
      <c r="E298" t="s">
        <v>331</v>
      </c>
      <c r="F298" t="s">
        <v>8247</v>
      </c>
      <c r="G298" t="s">
        <v>8248</v>
      </c>
    </row>
    <row r="299" spans="1:8" x14ac:dyDescent="0.3">
      <c r="A299" s="1">
        <v>4</v>
      </c>
      <c r="B299" t="s">
        <v>913</v>
      </c>
      <c r="C299" t="s">
        <v>8249</v>
      </c>
      <c r="D299" t="s">
        <v>2883</v>
      </c>
      <c r="E299" t="s">
        <v>8250</v>
      </c>
      <c r="F299" t="s">
        <v>8251</v>
      </c>
      <c r="G299" t="s">
        <v>8252</v>
      </c>
    </row>
    <row r="300" spans="1:8" x14ac:dyDescent="0.3">
      <c r="A300" s="1">
        <v>5</v>
      </c>
      <c r="B300" t="s">
        <v>916</v>
      </c>
      <c r="C300" t="s">
        <v>276</v>
      </c>
      <c r="D300" t="s">
        <v>8253</v>
      </c>
      <c r="E300" t="s">
        <v>8254</v>
      </c>
      <c r="F300" t="s">
        <v>8255</v>
      </c>
      <c r="G300" t="s">
        <v>8256</v>
      </c>
    </row>
    <row r="301" spans="1:8" x14ac:dyDescent="0.3">
      <c r="A301" s="1">
        <v>6</v>
      </c>
      <c r="B301" t="s">
        <v>917</v>
      </c>
      <c r="C301" t="s">
        <v>8257</v>
      </c>
      <c r="D301" t="s">
        <v>8258</v>
      </c>
      <c r="E301" t="s">
        <v>8259</v>
      </c>
      <c r="F301" t="s">
        <v>8260</v>
      </c>
      <c r="G301" t="s">
        <v>8261</v>
      </c>
    </row>
    <row r="302" spans="1:8" x14ac:dyDescent="0.3">
      <c r="A302" s="1">
        <v>7</v>
      </c>
      <c r="B302" t="s">
        <v>918</v>
      </c>
      <c r="C302" t="s">
        <v>8262</v>
      </c>
      <c r="D302" t="s">
        <v>8263</v>
      </c>
      <c r="E302" t="s">
        <v>8264</v>
      </c>
      <c r="F302" t="s">
        <v>8265</v>
      </c>
      <c r="G302" t="s">
        <v>8266</v>
      </c>
    </row>
    <row r="303" spans="1:8" x14ac:dyDescent="0.3">
      <c r="A303" s="1">
        <v>8</v>
      </c>
      <c r="B303" t="s">
        <v>1791</v>
      </c>
      <c r="C303" t="s">
        <v>8267</v>
      </c>
      <c r="D303" t="s">
        <v>8268</v>
      </c>
      <c r="E303" t="s">
        <v>8269</v>
      </c>
      <c r="F303" t="s">
        <v>8270</v>
      </c>
      <c r="G303" t="s">
        <v>8271</v>
      </c>
    </row>
    <row r="304" spans="1:8" x14ac:dyDescent="0.3">
      <c r="A304" s="1">
        <v>9</v>
      </c>
      <c r="B304" t="s">
        <v>1797</v>
      </c>
      <c r="C304" t="s">
        <v>8272</v>
      </c>
      <c r="D304" t="s">
        <v>8273</v>
      </c>
      <c r="E304" t="s">
        <v>3165</v>
      </c>
      <c r="F304" t="s">
        <v>8274</v>
      </c>
      <c r="G304" t="s">
        <v>8275</v>
      </c>
    </row>
    <row r="305" spans="1:8" x14ac:dyDescent="0.3">
      <c r="A305" s="1">
        <v>10</v>
      </c>
      <c r="B305" t="s">
        <v>919</v>
      </c>
      <c r="C305" t="s">
        <v>8276</v>
      </c>
      <c r="D305" t="s">
        <v>8277</v>
      </c>
      <c r="E305" t="s">
        <v>331</v>
      </c>
      <c r="F305" t="s">
        <v>331</v>
      </c>
      <c r="G305" t="s">
        <v>331</v>
      </c>
    </row>
    <row r="306" spans="1:8" x14ac:dyDescent="0.3">
      <c r="A306" s="1">
        <v>11</v>
      </c>
      <c r="B306" t="s">
        <v>920</v>
      </c>
      <c r="C306" t="s">
        <v>8278</v>
      </c>
      <c r="D306" t="s">
        <v>8279</v>
      </c>
      <c r="E306" t="s">
        <v>331</v>
      </c>
      <c r="F306" t="s">
        <v>8280</v>
      </c>
      <c r="G306" t="s">
        <v>331</v>
      </c>
    </row>
    <row r="307" spans="1:8" x14ac:dyDescent="0.3">
      <c r="A307" s="1">
        <v>12</v>
      </c>
      <c r="B307" t="s">
        <v>922</v>
      </c>
      <c r="C307" t="s">
        <v>8281</v>
      </c>
      <c r="D307" t="s">
        <v>8282</v>
      </c>
      <c r="E307" t="s">
        <v>8283</v>
      </c>
      <c r="F307" t="s">
        <v>8284</v>
      </c>
      <c r="G307" t="s">
        <v>8285</v>
      </c>
    </row>
    <row r="308" spans="1:8" x14ac:dyDescent="0.3">
      <c r="A308" s="1">
        <v>13</v>
      </c>
      <c r="B308" t="s">
        <v>928</v>
      </c>
      <c r="C308" t="s">
        <v>331</v>
      </c>
      <c r="D308" t="s">
        <v>8286</v>
      </c>
      <c r="E308" t="s">
        <v>8287</v>
      </c>
      <c r="F308" t="s">
        <v>8288</v>
      </c>
      <c r="G308" t="s">
        <v>8289</v>
      </c>
    </row>
    <row r="309" spans="1:8" x14ac:dyDescent="0.3">
      <c r="A309" s="1">
        <v>14</v>
      </c>
      <c r="B309" t="s">
        <v>1815</v>
      </c>
      <c r="C309" t="s">
        <v>8290</v>
      </c>
      <c r="D309" t="s">
        <v>8291</v>
      </c>
      <c r="E309" t="s">
        <v>8292</v>
      </c>
      <c r="F309" t="s">
        <v>8293</v>
      </c>
      <c r="G309" t="s">
        <v>8294</v>
      </c>
    </row>
    <row r="311" spans="1:8" x14ac:dyDescent="0.3">
      <c r="B311" s="1" t="s">
        <v>383</v>
      </c>
      <c r="C311" s="1" t="s">
        <v>319</v>
      </c>
      <c r="D311" s="1" t="s">
        <v>320</v>
      </c>
      <c r="E311" s="1" t="s">
        <v>321</v>
      </c>
      <c r="F311" s="1" t="s">
        <v>322</v>
      </c>
      <c r="G311" s="1" t="s">
        <v>323</v>
      </c>
      <c r="H311" s="1" t="s">
        <v>324</v>
      </c>
    </row>
    <row r="312" spans="1:8" x14ac:dyDescent="0.3">
      <c r="A312" s="1">
        <v>0</v>
      </c>
      <c r="B312" t="s">
        <v>939</v>
      </c>
      <c r="C312" t="s">
        <v>8295</v>
      </c>
      <c r="D312" t="s">
        <v>8296</v>
      </c>
      <c r="E312" t="s">
        <v>8297</v>
      </c>
      <c r="F312" t="s">
        <v>8298</v>
      </c>
      <c r="G312" t="s">
        <v>8299</v>
      </c>
    </row>
    <row r="313" spans="1:8" x14ac:dyDescent="0.3">
      <c r="A313" s="1">
        <v>1</v>
      </c>
      <c r="B313" t="s">
        <v>945</v>
      </c>
      <c r="C313" t="s">
        <v>8300</v>
      </c>
      <c r="D313" t="s">
        <v>8296</v>
      </c>
      <c r="E313" t="s">
        <v>8301</v>
      </c>
      <c r="F313" t="s">
        <v>8302</v>
      </c>
      <c r="G313" t="s">
        <v>8303</v>
      </c>
    </row>
    <row r="314" spans="1:8" x14ac:dyDescent="0.3">
      <c r="A314" s="1">
        <v>2</v>
      </c>
      <c r="B314" t="s">
        <v>500</v>
      </c>
      <c r="C314" t="s">
        <v>8304</v>
      </c>
      <c r="D314" t="s">
        <v>331</v>
      </c>
      <c r="E314" t="s">
        <v>3759</v>
      </c>
      <c r="F314" t="s">
        <v>8305</v>
      </c>
      <c r="G314" t="s">
        <v>8306</v>
      </c>
    </row>
    <row r="315" spans="1:8" x14ac:dyDescent="0.3">
      <c r="A315" s="1">
        <v>3</v>
      </c>
      <c r="B315" t="s">
        <v>1836</v>
      </c>
      <c r="C315" t="s">
        <v>331</v>
      </c>
      <c r="D315" t="s">
        <v>8307</v>
      </c>
      <c r="E315" t="s">
        <v>8308</v>
      </c>
      <c r="F315" t="s">
        <v>8309</v>
      </c>
      <c r="G315" t="s">
        <v>8310</v>
      </c>
    </row>
    <row r="316" spans="1:8" x14ac:dyDescent="0.3">
      <c r="A316" s="1">
        <v>4</v>
      </c>
      <c r="B316" t="s">
        <v>1841</v>
      </c>
      <c r="C316" t="s">
        <v>8311</v>
      </c>
      <c r="D316" t="s">
        <v>8312</v>
      </c>
      <c r="E316" t="s">
        <v>8313</v>
      </c>
      <c r="F316" t="s">
        <v>331</v>
      </c>
      <c r="G316" t="s">
        <v>331</v>
      </c>
    </row>
    <row r="317" spans="1:8" x14ac:dyDescent="0.3">
      <c r="A317" s="1">
        <v>5</v>
      </c>
      <c r="B317" t="s">
        <v>1842</v>
      </c>
      <c r="C317" t="s">
        <v>331</v>
      </c>
      <c r="D317" t="s">
        <v>331</v>
      </c>
      <c r="E317" t="s">
        <v>331</v>
      </c>
      <c r="F317" t="s">
        <v>8314</v>
      </c>
      <c r="G317" t="s">
        <v>8315</v>
      </c>
    </row>
    <row r="318" spans="1:8" x14ac:dyDescent="0.3">
      <c r="A318" s="1">
        <v>6</v>
      </c>
      <c r="B318" t="s">
        <v>946</v>
      </c>
      <c r="C318" t="s">
        <v>8316</v>
      </c>
      <c r="D318" t="s">
        <v>8317</v>
      </c>
      <c r="E318" t="s">
        <v>8318</v>
      </c>
      <c r="F318" t="s">
        <v>8319</v>
      </c>
      <c r="G318" t="s">
        <v>7954</v>
      </c>
    </row>
    <row r="319" spans="1:8" x14ac:dyDescent="0.3">
      <c r="A319" s="1">
        <v>7</v>
      </c>
      <c r="B319" t="s">
        <v>952</v>
      </c>
      <c r="C319" t="s">
        <v>8320</v>
      </c>
      <c r="D319" t="s">
        <v>801</v>
      </c>
      <c r="E319" t="s">
        <v>8321</v>
      </c>
      <c r="F319" t="s">
        <v>8322</v>
      </c>
      <c r="G319" t="s">
        <v>8323</v>
      </c>
    </row>
    <row r="320" spans="1:8" x14ac:dyDescent="0.3">
      <c r="A320" s="1">
        <v>8</v>
      </c>
      <c r="B320" t="s">
        <v>956</v>
      </c>
      <c r="C320" t="s">
        <v>8324</v>
      </c>
      <c r="D320" t="s">
        <v>4251</v>
      </c>
      <c r="E320" t="s">
        <v>6261</v>
      </c>
      <c r="F320" t="s">
        <v>8325</v>
      </c>
      <c r="G320" t="s">
        <v>674</v>
      </c>
    </row>
    <row r="321" spans="1:7" x14ac:dyDescent="0.3">
      <c r="A321" s="1">
        <v>9</v>
      </c>
      <c r="B321" t="s">
        <v>960</v>
      </c>
      <c r="C321" t="s">
        <v>331</v>
      </c>
      <c r="D321" t="s">
        <v>331</v>
      </c>
      <c r="E321" t="s">
        <v>331</v>
      </c>
      <c r="F321" t="s">
        <v>331</v>
      </c>
      <c r="G321" t="s">
        <v>331</v>
      </c>
    </row>
    <row r="322" spans="1:7" x14ac:dyDescent="0.3">
      <c r="A322" s="1">
        <v>10</v>
      </c>
      <c r="B322" t="s">
        <v>962</v>
      </c>
      <c r="C322" t="s">
        <v>8326</v>
      </c>
      <c r="D322" t="s">
        <v>8327</v>
      </c>
      <c r="E322" t="s">
        <v>8328</v>
      </c>
      <c r="F322" t="s">
        <v>8329</v>
      </c>
      <c r="G322" t="s">
        <v>8330</v>
      </c>
    </row>
    <row r="323" spans="1:7" x14ac:dyDescent="0.3">
      <c r="A323" s="1">
        <v>11</v>
      </c>
      <c r="B323" t="s">
        <v>968</v>
      </c>
      <c r="C323" t="s">
        <v>8331</v>
      </c>
      <c r="D323" t="s">
        <v>8332</v>
      </c>
      <c r="E323" t="s">
        <v>8333</v>
      </c>
      <c r="F323" t="s">
        <v>8334</v>
      </c>
      <c r="G323" t="s">
        <v>8335</v>
      </c>
    </row>
    <row r="324" spans="1:7" x14ac:dyDescent="0.3">
      <c r="A324" s="1">
        <v>12</v>
      </c>
      <c r="B324" t="s">
        <v>969</v>
      </c>
      <c r="C324" t="s">
        <v>8336</v>
      </c>
      <c r="D324" t="s">
        <v>8337</v>
      </c>
      <c r="E324" t="s">
        <v>8338</v>
      </c>
      <c r="F324" t="s">
        <v>8339</v>
      </c>
      <c r="G324" t="s">
        <v>8340</v>
      </c>
    </row>
    <row r="325" spans="1:7" x14ac:dyDescent="0.3">
      <c r="A325" s="1">
        <v>13</v>
      </c>
      <c r="B325" t="s">
        <v>970</v>
      </c>
      <c r="C325" t="s">
        <v>8341</v>
      </c>
      <c r="D325" t="s">
        <v>8342</v>
      </c>
      <c r="E325" t="s">
        <v>8343</v>
      </c>
      <c r="F325" t="s">
        <v>8344</v>
      </c>
      <c r="G325" t="s">
        <v>8345</v>
      </c>
    </row>
    <row r="326" spans="1:7" x14ac:dyDescent="0.3">
      <c r="A326" s="1">
        <v>14</v>
      </c>
      <c r="B326" t="s">
        <v>971</v>
      </c>
      <c r="C326" t="s">
        <v>8346</v>
      </c>
      <c r="D326" t="s">
        <v>8347</v>
      </c>
      <c r="E326" t="s">
        <v>8348</v>
      </c>
      <c r="F326" t="s">
        <v>8349</v>
      </c>
      <c r="G326" t="s">
        <v>6481</v>
      </c>
    </row>
    <row r="327" spans="1:7" x14ac:dyDescent="0.3">
      <c r="A327" s="1">
        <v>15</v>
      </c>
      <c r="B327" t="s">
        <v>829</v>
      </c>
      <c r="C327" t="s">
        <v>8350</v>
      </c>
      <c r="D327" t="s">
        <v>8351</v>
      </c>
      <c r="E327" t="s">
        <v>8352</v>
      </c>
      <c r="F327" t="s">
        <v>8353</v>
      </c>
      <c r="G327" t="s">
        <v>331</v>
      </c>
    </row>
    <row r="328" spans="1:7" x14ac:dyDescent="0.3">
      <c r="A328" s="1">
        <v>16</v>
      </c>
      <c r="B328" t="s">
        <v>919</v>
      </c>
      <c r="C328" t="s">
        <v>8350</v>
      </c>
      <c r="D328" t="s">
        <v>8351</v>
      </c>
      <c r="E328" t="s">
        <v>331</v>
      </c>
      <c r="F328" t="s">
        <v>331</v>
      </c>
      <c r="G328" t="s">
        <v>331</v>
      </c>
    </row>
    <row r="329" spans="1:7" x14ac:dyDescent="0.3">
      <c r="A329" s="1">
        <v>17</v>
      </c>
      <c r="B329" t="s">
        <v>920</v>
      </c>
      <c r="C329" t="s">
        <v>331</v>
      </c>
      <c r="D329" t="s">
        <v>331</v>
      </c>
      <c r="E329" t="s">
        <v>8352</v>
      </c>
      <c r="F329" t="s">
        <v>8353</v>
      </c>
      <c r="G329" t="s">
        <v>331</v>
      </c>
    </row>
    <row r="330" spans="1:7" x14ac:dyDescent="0.3">
      <c r="A330" s="1">
        <v>18</v>
      </c>
      <c r="B330" t="s">
        <v>975</v>
      </c>
      <c r="C330" t="s">
        <v>8354</v>
      </c>
      <c r="D330" t="s">
        <v>8355</v>
      </c>
      <c r="E330" t="s">
        <v>8356</v>
      </c>
      <c r="F330" t="s">
        <v>8357</v>
      </c>
      <c r="G330" t="s">
        <v>8358</v>
      </c>
    </row>
    <row r="331" spans="1:7" x14ac:dyDescent="0.3">
      <c r="A331" s="1">
        <v>19</v>
      </c>
      <c r="B331" t="s">
        <v>980</v>
      </c>
      <c r="C331" t="s">
        <v>331</v>
      </c>
      <c r="D331" t="s">
        <v>8359</v>
      </c>
      <c r="E331" t="s">
        <v>8360</v>
      </c>
      <c r="F331" t="s">
        <v>8361</v>
      </c>
      <c r="G331" t="s">
        <v>8362</v>
      </c>
    </row>
    <row r="332" spans="1:7" x14ac:dyDescent="0.3">
      <c r="A332" s="1">
        <v>20</v>
      </c>
      <c r="B332" t="s">
        <v>1889</v>
      </c>
      <c r="C332" t="s">
        <v>8363</v>
      </c>
      <c r="D332" t="s">
        <v>1603</v>
      </c>
      <c r="E332" t="s">
        <v>8364</v>
      </c>
      <c r="F332" t="s">
        <v>8365</v>
      </c>
      <c r="G332" t="s">
        <v>8366</v>
      </c>
    </row>
    <row r="333" spans="1:7" x14ac:dyDescent="0.3">
      <c r="A333" s="1">
        <v>21</v>
      </c>
      <c r="B333" t="s">
        <v>990</v>
      </c>
      <c r="C333" t="s">
        <v>331</v>
      </c>
      <c r="D333" t="s">
        <v>331</v>
      </c>
      <c r="E333" t="s">
        <v>331</v>
      </c>
      <c r="F333" t="s">
        <v>331</v>
      </c>
      <c r="G333" t="s">
        <v>331</v>
      </c>
    </row>
    <row r="334" spans="1:7" x14ac:dyDescent="0.3">
      <c r="A334" s="1">
        <v>22</v>
      </c>
      <c r="B334" t="s">
        <v>996</v>
      </c>
      <c r="C334" t="s">
        <v>331</v>
      </c>
      <c r="D334" t="s">
        <v>997</v>
      </c>
      <c r="E334" t="s">
        <v>997</v>
      </c>
      <c r="F334" t="s">
        <v>331</v>
      </c>
      <c r="G334" t="s">
        <v>331</v>
      </c>
    </row>
    <row r="335" spans="1:7" x14ac:dyDescent="0.3">
      <c r="A335" s="1">
        <v>23</v>
      </c>
      <c r="B335" t="s">
        <v>998</v>
      </c>
      <c r="C335" t="s">
        <v>8367</v>
      </c>
      <c r="D335" t="s">
        <v>8368</v>
      </c>
      <c r="E335" t="s">
        <v>8369</v>
      </c>
      <c r="F335" t="s">
        <v>8370</v>
      </c>
      <c r="G335" t="s">
        <v>8371</v>
      </c>
    </row>
    <row r="336" spans="1:7" x14ac:dyDescent="0.3">
      <c r="A336" s="1">
        <v>24</v>
      </c>
      <c r="B336" t="s">
        <v>1004</v>
      </c>
      <c r="C336" t="s">
        <v>8372</v>
      </c>
      <c r="D336" t="s">
        <v>8373</v>
      </c>
      <c r="E336" t="s">
        <v>8374</v>
      </c>
      <c r="F336" t="s">
        <v>8375</v>
      </c>
      <c r="G336" t="s">
        <v>8376</v>
      </c>
    </row>
    <row r="337" spans="1:7" x14ac:dyDescent="0.3">
      <c r="A337" s="1">
        <v>25</v>
      </c>
      <c r="B337" t="s">
        <v>1009</v>
      </c>
      <c r="C337" t="s">
        <v>331</v>
      </c>
      <c r="D337" t="s">
        <v>3325</v>
      </c>
      <c r="E337" t="s">
        <v>2547</v>
      </c>
      <c r="F337" t="s">
        <v>8377</v>
      </c>
      <c r="G337" t="s">
        <v>8378</v>
      </c>
    </row>
    <row r="338" spans="1:7" x14ac:dyDescent="0.3">
      <c r="A338" s="1">
        <v>26</v>
      </c>
      <c r="B338" t="s">
        <v>1014</v>
      </c>
      <c r="C338" t="s">
        <v>331</v>
      </c>
      <c r="D338" t="s">
        <v>331</v>
      </c>
      <c r="E338" t="s">
        <v>331</v>
      </c>
      <c r="F338" t="s">
        <v>331</v>
      </c>
      <c r="G338" t="s">
        <v>8379</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3"/>
  <sheetViews>
    <sheetView topLeftCell="B1" workbookViewId="0"/>
  </sheetViews>
  <sheetFormatPr defaultRowHeight="14.4" x14ac:dyDescent="0.3"/>
  <cols>
    <col min="1" max="1" width="0" hidden="1" customWidth="1"/>
    <col min="2" max="7" width="20.6640625" customWidth="1"/>
  </cols>
  <sheetData>
    <row r="1" spans="1:11" x14ac:dyDescent="0.3">
      <c r="B1" t="s">
        <v>0</v>
      </c>
      <c r="C1" t="s">
        <v>8380</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Manhattan Associates</v>
      </c>
    </row>
    <row r="2" spans="1:11" x14ac:dyDescent="0.3">
      <c r="B2" t="s">
        <v>2</v>
      </c>
      <c r="C2" t="s">
        <v>8381</v>
      </c>
      <c r="K2" t="str">
        <f>LEFT(C1,FIND("(",C1) - 2)</f>
        <v>Manhattan Associates, Inc.</v>
      </c>
    </row>
    <row r="3" spans="1:11" x14ac:dyDescent="0.3">
      <c r="K3" t="str">
        <f>" is scheduled to report earnings "&amp;IFERROR("between "&amp;LEFT(C20,FIND("-",C20)-2)&amp;" and "&amp;RIGHT(C20,FIND("-",C20)-2),"on "&amp;C20)</f>
        <v xml:space="preserve"> is scheduled to report earnings on Jul 20, 2017</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$47.24, down .53% after opening slightly below yesterday's close</v>
      </c>
    </row>
    <row r="5" spans="1:11" x14ac:dyDescent="0.3">
      <c r="K5" t="str">
        <f>"The one year target estimate for " &amp; D1 &amp; " is " &amp; TEXT(C23,"$####.#0")</f>
        <v>The one year target estimate for Manhattan Associates is $46.50</v>
      </c>
    </row>
    <row r="6" spans="1:11" x14ac:dyDescent="0.3">
      <c r="K6" t="str">
        <f>" which would be " &amp; IF(OR(LEFT(ABS((C23-C2)/C2*100),1)="8",LEFT(ABS((C23-C2)/C2*100),2)="18"), "an ", "a ")  &amp;TEXT(ABS((C23-C2)/C2),"####.#0%")&amp;IF((C23-C2)&gt;0," increase over"," decrease from")&amp;" the current price"</f>
        <v xml:space="preserve"> which would be a 1.57% decrease from the current price</v>
      </c>
    </row>
    <row r="7" spans="1:11" x14ac:dyDescent="0.3">
      <c r="A7" s="1">
        <v>0</v>
      </c>
      <c r="B7" t="s">
        <v>5</v>
      </c>
      <c r="C7" t="s">
        <v>8382</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increase by 8.33% over last quarter based on the average of 5 analyst estimates (Yahoo Finance)</v>
      </c>
    </row>
    <row r="8" spans="1:11" x14ac:dyDescent="0.3">
      <c r="A8" s="1">
        <v>1</v>
      </c>
      <c r="B8" t="s">
        <v>7</v>
      </c>
      <c r="C8" t="s">
        <v>8383</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low end of its 52-week range</v>
      </c>
    </row>
    <row r="9" spans="1:11" x14ac:dyDescent="0.3">
      <c r="A9" s="1">
        <v>2</v>
      </c>
      <c r="B9" t="s">
        <v>9</v>
      </c>
      <c r="C9" t="s">
        <v>8384</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11</v>
      </c>
      <c r="C10" t="s">
        <v>8385</v>
      </c>
    </row>
    <row r="11" spans="1:11" x14ac:dyDescent="0.3">
      <c r="A11" s="1">
        <v>4</v>
      </c>
      <c r="B11" t="s">
        <v>13</v>
      </c>
      <c r="C11" t="s">
        <v>8386</v>
      </c>
    </row>
    <row r="12" spans="1:11" x14ac:dyDescent="0.3">
      <c r="A12" s="1">
        <v>5</v>
      </c>
      <c r="B12" t="s">
        <v>15</v>
      </c>
      <c r="C12" t="s">
        <v>8387</v>
      </c>
      <c r="D12" t="str">
        <f>LEFT(C12,FIND("-",C12)-2)</f>
        <v>44.83</v>
      </c>
      <c r="E12" t="str">
        <f>TRIM(RIGHT(C12,FIND("-",C12)-1))</f>
        <v>68.00</v>
      </c>
    </row>
    <row r="13" spans="1:11" x14ac:dyDescent="0.3">
      <c r="A13" s="1">
        <v>6</v>
      </c>
      <c r="B13" t="s">
        <v>17</v>
      </c>
      <c r="C13" t="s">
        <v>8388</v>
      </c>
    </row>
    <row r="14" spans="1:11" x14ac:dyDescent="0.3">
      <c r="A14" s="1">
        <v>7</v>
      </c>
      <c r="B14" t="s">
        <v>19</v>
      </c>
      <c r="C14" t="s">
        <v>8389</v>
      </c>
    </row>
    <row r="16" spans="1:11" x14ac:dyDescent="0.3">
      <c r="A16" s="1">
        <v>0</v>
      </c>
      <c r="B16" t="s">
        <v>21</v>
      </c>
      <c r="C16" t="s">
        <v>8390</v>
      </c>
    </row>
    <row r="17" spans="1:11" x14ac:dyDescent="0.3">
      <c r="A17" s="1">
        <v>1</v>
      </c>
      <c r="B17" t="s">
        <v>23</v>
      </c>
      <c r="C17" t="s">
        <v>6671</v>
      </c>
      <c r="K17" t="str">
        <f>K2 &amp; K3 &amp; ". " &amp; K4 &amp; ". " &amp; K5 &amp; K6 &amp; ". " &amp; K7 &amp; ". " &amp; K8 &amp; ". " &amp; K9 &amp; "."</f>
        <v>Manhattan Associates, Inc. is scheduled to report earnings on Jul 20, 2017. The stock is currently trading at $47.24, down .53% after opening slightly below yesterday's close. The one year target estimate for Manhattan Associates is $46.50 which would be a 1.57% decrease from the current price. Earnings are expected to increase by 8.33% over last quarter based on the average of 5 analyst estimates (Yahoo Finance). The stock is trading in the low end of its 52-week range. Over the last 4 quarters, we've seen a positive earnings surprise 4 times, and a negative earnings surprise 0 times.</v>
      </c>
    </row>
    <row r="18" spans="1:11" x14ac:dyDescent="0.3">
      <c r="A18" s="1">
        <v>2</v>
      </c>
      <c r="B18" t="s">
        <v>24</v>
      </c>
      <c r="C18" t="s">
        <v>8391</v>
      </c>
    </row>
    <row r="19" spans="1:11" x14ac:dyDescent="0.3">
      <c r="A19" s="1">
        <v>3</v>
      </c>
      <c r="B19" t="s">
        <v>26</v>
      </c>
      <c r="C19" t="s">
        <v>8392</v>
      </c>
    </row>
    <row r="20" spans="1:11" x14ac:dyDescent="0.3">
      <c r="A20" s="1">
        <v>4</v>
      </c>
      <c r="B20" t="s">
        <v>28</v>
      </c>
      <c r="C20" t="s">
        <v>1167</v>
      </c>
    </row>
    <row r="21" spans="1:11" x14ac:dyDescent="0.3">
      <c r="A21" s="1">
        <v>5</v>
      </c>
      <c r="B21" t="s">
        <v>30</v>
      </c>
      <c r="C21" t="s">
        <v>31</v>
      </c>
    </row>
    <row r="22" spans="1:11" x14ac:dyDescent="0.3">
      <c r="A22" s="1">
        <v>6</v>
      </c>
      <c r="B22" t="s">
        <v>32</v>
      </c>
    </row>
    <row r="23" spans="1:11" x14ac:dyDescent="0.3">
      <c r="A23" s="1">
        <v>7</v>
      </c>
      <c r="B23" t="s">
        <v>33</v>
      </c>
      <c r="C23" t="s">
        <v>8393</v>
      </c>
    </row>
    <row r="26" spans="1:11" x14ac:dyDescent="0.3">
      <c r="B26" s="1" t="s">
        <v>35</v>
      </c>
      <c r="C26" s="1" t="s">
        <v>36</v>
      </c>
      <c r="D26" s="1" t="s">
        <v>37</v>
      </c>
      <c r="E26" s="1" t="s">
        <v>38</v>
      </c>
      <c r="F26" s="1" t="s">
        <v>39</v>
      </c>
    </row>
    <row r="27" spans="1:11" x14ac:dyDescent="0.3">
      <c r="A27" s="1">
        <v>0</v>
      </c>
      <c r="B27" t="s">
        <v>40</v>
      </c>
      <c r="C27">
        <v>5</v>
      </c>
      <c r="D27">
        <v>5</v>
      </c>
      <c r="E27">
        <v>5</v>
      </c>
      <c r="F27">
        <v>5</v>
      </c>
    </row>
    <row r="28" spans="1:11" x14ac:dyDescent="0.3">
      <c r="A28" s="1">
        <v>1</v>
      </c>
      <c r="B28" t="s">
        <v>41</v>
      </c>
      <c r="C28">
        <v>0.48</v>
      </c>
      <c r="D28">
        <v>0.52</v>
      </c>
      <c r="E28">
        <v>1.9</v>
      </c>
      <c r="F28">
        <v>2.0699999999999998</v>
      </c>
    </row>
    <row r="29" spans="1:11" x14ac:dyDescent="0.3">
      <c r="A29" s="1">
        <v>2</v>
      </c>
      <c r="B29" t="s">
        <v>42</v>
      </c>
      <c r="C29">
        <v>0.47</v>
      </c>
      <c r="D29">
        <v>0.51</v>
      </c>
      <c r="E29">
        <v>1.89</v>
      </c>
      <c r="F29">
        <v>2.02</v>
      </c>
    </row>
    <row r="30" spans="1:11" x14ac:dyDescent="0.3">
      <c r="A30" s="1">
        <v>3</v>
      </c>
      <c r="B30" t="s">
        <v>43</v>
      </c>
      <c r="C30">
        <v>0.48</v>
      </c>
      <c r="D30">
        <v>0.52</v>
      </c>
      <c r="E30">
        <v>1.91</v>
      </c>
      <c r="F30">
        <v>2.14</v>
      </c>
    </row>
    <row r="31" spans="1:11" x14ac:dyDescent="0.3">
      <c r="A31" s="1">
        <v>4</v>
      </c>
      <c r="B31" t="s">
        <v>44</v>
      </c>
      <c r="C31">
        <v>0.49</v>
      </c>
      <c r="D31">
        <v>0.5</v>
      </c>
      <c r="E31">
        <v>1.87</v>
      </c>
      <c r="F31">
        <v>1.9</v>
      </c>
    </row>
    <row r="33" spans="1:6" x14ac:dyDescent="0.3">
      <c r="B33" s="1" t="s">
        <v>45</v>
      </c>
      <c r="C33" s="1" t="s">
        <v>36</v>
      </c>
      <c r="D33" s="1" t="s">
        <v>37</v>
      </c>
      <c r="E33" s="1" t="s">
        <v>38</v>
      </c>
      <c r="F33" s="1" t="s">
        <v>39</v>
      </c>
    </row>
    <row r="34" spans="1:6" x14ac:dyDescent="0.3">
      <c r="A34" s="1">
        <v>0</v>
      </c>
      <c r="B34" t="s">
        <v>40</v>
      </c>
      <c r="C34" t="s">
        <v>1925</v>
      </c>
      <c r="D34" t="s">
        <v>1925</v>
      </c>
      <c r="E34" t="s">
        <v>1925</v>
      </c>
      <c r="F34" t="s">
        <v>1925</v>
      </c>
    </row>
    <row r="35" spans="1:6" x14ac:dyDescent="0.3">
      <c r="A35" s="1">
        <v>1</v>
      </c>
      <c r="B35" t="s">
        <v>41</v>
      </c>
      <c r="C35" t="s">
        <v>8394</v>
      </c>
      <c r="D35" t="s">
        <v>8395</v>
      </c>
      <c r="E35" t="s">
        <v>8396</v>
      </c>
      <c r="F35" t="s">
        <v>8397</v>
      </c>
    </row>
    <row r="36" spans="1:6" x14ac:dyDescent="0.3">
      <c r="A36" s="1">
        <v>2</v>
      </c>
      <c r="B36" t="s">
        <v>42</v>
      </c>
      <c r="C36" t="s">
        <v>8398</v>
      </c>
      <c r="D36" t="s">
        <v>8399</v>
      </c>
      <c r="E36" t="s">
        <v>8400</v>
      </c>
      <c r="F36" t="s">
        <v>8401</v>
      </c>
    </row>
    <row r="37" spans="1:6" x14ac:dyDescent="0.3">
      <c r="A37" s="1">
        <v>3</v>
      </c>
      <c r="B37" t="s">
        <v>43</v>
      </c>
      <c r="C37" t="s">
        <v>5490</v>
      </c>
      <c r="D37" t="s">
        <v>5598</v>
      </c>
      <c r="E37" t="s">
        <v>8402</v>
      </c>
      <c r="F37" t="s">
        <v>8403</v>
      </c>
    </row>
    <row r="38" spans="1:6" x14ac:dyDescent="0.3">
      <c r="A38" s="1">
        <v>4</v>
      </c>
      <c r="B38" t="s">
        <v>53</v>
      </c>
      <c r="C38" t="s">
        <v>8404</v>
      </c>
      <c r="D38" t="s">
        <v>8405</v>
      </c>
      <c r="E38" t="s">
        <v>8406</v>
      </c>
      <c r="F38" t="s">
        <v>8396</v>
      </c>
    </row>
    <row r="39" spans="1:6" x14ac:dyDescent="0.3">
      <c r="A39" s="1">
        <v>5</v>
      </c>
      <c r="B39" t="s">
        <v>55</v>
      </c>
      <c r="C39" t="s">
        <v>8407</v>
      </c>
      <c r="D39" t="s">
        <v>2543</v>
      </c>
      <c r="E39" t="s">
        <v>1993</v>
      </c>
      <c r="F39" t="s">
        <v>1406</v>
      </c>
    </row>
    <row r="41" spans="1:6" x14ac:dyDescent="0.3">
      <c r="B41" s="1" t="s">
        <v>58</v>
      </c>
      <c r="C41" s="1" t="s">
        <v>241</v>
      </c>
      <c r="D41" s="1" t="s">
        <v>242</v>
      </c>
      <c r="E41" s="1" t="s">
        <v>243</v>
      </c>
      <c r="F41" s="1" t="s">
        <v>244</v>
      </c>
    </row>
    <row r="42" spans="1:6" x14ac:dyDescent="0.3">
      <c r="A42" s="1">
        <v>0</v>
      </c>
      <c r="B42" t="s">
        <v>63</v>
      </c>
      <c r="C42" t="s">
        <v>297</v>
      </c>
      <c r="D42" t="s">
        <v>1051</v>
      </c>
      <c r="E42" t="s">
        <v>6602</v>
      </c>
      <c r="F42" t="s">
        <v>8408</v>
      </c>
    </row>
    <row r="43" spans="1:6" x14ac:dyDescent="0.3">
      <c r="A43" s="1">
        <v>1</v>
      </c>
      <c r="B43" t="s">
        <v>66</v>
      </c>
      <c r="C43" t="s">
        <v>8409</v>
      </c>
      <c r="D43" t="s">
        <v>8410</v>
      </c>
      <c r="E43" t="s">
        <v>1051</v>
      </c>
      <c r="F43" t="s">
        <v>4379</v>
      </c>
    </row>
    <row r="44" spans="1:6" x14ac:dyDescent="0.3">
      <c r="A44" s="1">
        <v>2</v>
      </c>
      <c r="B44" t="s">
        <v>69</v>
      </c>
      <c r="C44" t="s">
        <v>4378</v>
      </c>
      <c r="D44" t="s">
        <v>67</v>
      </c>
      <c r="E44" t="s">
        <v>64</v>
      </c>
      <c r="F44" t="s">
        <v>67</v>
      </c>
    </row>
    <row r="45" spans="1:6" x14ac:dyDescent="0.3">
      <c r="A45" s="1">
        <v>3</v>
      </c>
      <c r="B45" t="s">
        <v>72</v>
      </c>
      <c r="C45" t="s">
        <v>256</v>
      </c>
      <c r="D45" t="s">
        <v>2565</v>
      </c>
      <c r="E45" t="s">
        <v>2551</v>
      </c>
      <c r="F45" t="s">
        <v>1955</v>
      </c>
    </row>
    <row r="47" spans="1:6" x14ac:dyDescent="0.3">
      <c r="B47" s="1" t="s">
        <v>75</v>
      </c>
      <c r="C47" s="1" t="s">
        <v>36</v>
      </c>
      <c r="D47" s="1" t="s">
        <v>37</v>
      </c>
      <c r="E47" s="1" t="s">
        <v>38</v>
      </c>
      <c r="F47" s="1" t="s">
        <v>39</v>
      </c>
    </row>
    <row r="48" spans="1:6" x14ac:dyDescent="0.3">
      <c r="A48" s="1">
        <v>0</v>
      </c>
      <c r="B48" t="s">
        <v>76</v>
      </c>
      <c r="C48">
        <v>0.48</v>
      </c>
      <c r="D48">
        <v>0.52</v>
      </c>
      <c r="E48">
        <v>1.9</v>
      </c>
      <c r="F48">
        <v>2.0699999999999998</v>
      </c>
    </row>
    <row r="49" spans="1:6" x14ac:dyDescent="0.3">
      <c r="A49" s="1">
        <v>1</v>
      </c>
      <c r="B49" t="s">
        <v>77</v>
      </c>
      <c r="C49">
        <v>0.48</v>
      </c>
      <c r="D49">
        <v>0.52</v>
      </c>
      <c r="E49">
        <v>1.9</v>
      </c>
      <c r="F49">
        <v>2.08</v>
      </c>
    </row>
    <row r="50" spans="1:6" x14ac:dyDescent="0.3">
      <c r="A50" s="1">
        <v>2</v>
      </c>
      <c r="B50" t="s">
        <v>78</v>
      </c>
      <c r="C50">
        <v>0.48</v>
      </c>
      <c r="D50">
        <v>0.52</v>
      </c>
      <c r="E50">
        <v>1.9</v>
      </c>
      <c r="F50">
        <v>2.0699999999999998</v>
      </c>
    </row>
    <row r="51" spans="1:6" x14ac:dyDescent="0.3">
      <c r="A51" s="1">
        <v>3</v>
      </c>
      <c r="B51" t="s">
        <v>79</v>
      </c>
      <c r="C51">
        <v>0.48</v>
      </c>
      <c r="D51">
        <v>0.52</v>
      </c>
      <c r="E51">
        <v>1.9</v>
      </c>
      <c r="F51">
        <v>2.0699999999999998</v>
      </c>
    </row>
    <row r="52" spans="1:6" x14ac:dyDescent="0.3">
      <c r="A52" s="1">
        <v>4</v>
      </c>
      <c r="B52" t="s">
        <v>80</v>
      </c>
      <c r="C52">
        <v>0.5</v>
      </c>
      <c r="D52">
        <v>0.53</v>
      </c>
      <c r="E52">
        <v>1.91</v>
      </c>
      <c r="F52">
        <v>2.11</v>
      </c>
    </row>
    <row r="54" spans="1:6" x14ac:dyDescent="0.3">
      <c r="B54" s="1" t="s">
        <v>81</v>
      </c>
      <c r="C54" s="1" t="s">
        <v>36</v>
      </c>
      <c r="D54" s="1" t="s">
        <v>37</v>
      </c>
      <c r="E54" s="1" t="s">
        <v>38</v>
      </c>
      <c r="F54" s="1" t="s">
        <v>39</v>
      </c>
    </row>
    <row r="55" spans="1:6" x14ac:dyDescent="0.3">
      <c r="A55" s="1">
        <v>0</v>
      </c>
      <c r="B55" t="s">
        <v>82</v>
      </c>
    </row>
    <row r="56" spans="1:6" x14ac:dyDescent="0.3">
      <c r="A56" s="1">
        <v>1</v>
      </c>
      <c r="B56" t="s">
        <v>83</v>
      </c>
    </row>
    <row r="57" spans="1:6" x14ac:dyDescent="0.3">
      <c r="A57" s="1">
        <v>2</v>
      </c>
      <c r="B57" t="s">
        <v>84</v>
      </c>
      <c r="F57">
        <v>1</v>
      </c>
    </row>
    <row r="58" spans="1:6" x14ac:dyDescent="0.3">
      <c r="A58" s="1">
        <v>3</v>
      </c>
      <c r="B58" t="s">
        <v>85</v>
      </c>
    </row>
    <row r="60" spans="1:6" x14ac:dyDescent="0.3">
      <c r="B60" s="1" t="s">
        <v>86</v>
      </c>
      <c r="C60" s="1" t="s">
        <v>8411</v>
      </c>
      <c r="D60" s="1" t="s">
        <v>88</v>
      </c>
      <c r="E60" s="1" t="s">
        <v>89</v>
      </c>
      <c r="F60" s="1" t="s">
        <v>90</v>
      </c>
    </row>
    <row r="61" spans="1:6" x14ac:dyDescent="0.3">
      <c r="A61" s="1">
        <v>0</v>
      </c>
      <c r="B61" t="s">
        <v>91</v>
      </c>
      <c r="C61" t="s">
        <v>8412</v>
      </c>
      <c r="F61">
        <v>0.19</v>
      </c>
    </row>
    <row r="62" spans="1:6" x14ac:dyDescent="0.3">
      <c r="A62" s="1">
        <v>1</v>
      </c>
      <c r="B62" t="s">
        <v>93</v>
      </c>
      <c r="C62" t="s">
        <v>1941</v>
      </c>
      <c r="F62">
        <v>0.21</v>
      </c>
    </row>
    <row r="63" spans="1:6" x14ac:dyDescent="0.3">
      <c r="A63" s="1">
        <v>2</v>
      </c>
      <c r="B63" t="s">
        <v>95</v>
      </c>
      <c r="C63" t="s">
        <v>7761</v>
      </c>
      <c r="F63">
        <v>0.08</v>
      </c>
    </row>
    <row r="64" spans="1:6" x14ac:dyDescent="0.3">
      <c r="A64" s="1">
        <v>3</v>
      </c>
      <c r="B64" t="s">
        <v>96</v>
      </c>
      <c r="C64" t="s">
        <v>4685</v>
      </c>
      <c r="F64">
        <v>0.12</v>
      </c>
    </row>
    <row r="65" spans="1:6" x14ac:dyDescent="0.3">
      <c r="A65" s="1">
        <v>4</v>
      </c>
      <c r="B65" t="s">
        <v>98</v>
      </c>
      <c r="C65" t="s">
        <v>254</v>
      </c>
      <c r="F65">
        <v>0.09</v>
      </c>
    </row>
    <row r="66" spans="1:6" x14ac:dyDescent="0.3">
      <c r="A66" s="1">
        <v>5</v>
      </c>
      <c r="B66" t="s">
        <v>100</v>
      </c>
      <c r="C66" t="s">
        <v>8413</v>
      </c>
    </row>
    <row r="68" spans="1:6" x14ac:dyDescent="0.3">
      <c r="A68" s="1">
        <v>0</v>
      </c>
      <c r="B68" t="s">
        <v>102</v>
      </c>
      <c r="C68" t="s">
        <v>8390</v>
      </c>
    </row>
    <row r="69" spans="1:6" x14ac:dyDescent="0.3">
      <c r="A69" s="1">
        <v>1</v>
      </c>
      <c r="B69" t="s">
        <v>103</v>
      </c>
    </row>
    <row r="70" spans="1:6" x14ac:dyDescent="0.3">
      <c r="A70" s="1">
        <v>2</v>
      </c>
      <c r="B70" t="s">
        <v>104</v>
      </c>
      <c r="C70" t="s">
        <v>8391</v>
      </c>
    </row>
    <row r="71" spans="1:6" x14ac:dyDescent="0.3">
      <c r="A71" s="1">
        <v>3</v>
      </c>
      <c r="B71" t="s">
        <v>105</v>
      </c>
      <c r="C71" t="s">
        <v>8414</v>
      </c>
    </row>
    <row r="72" spans="1:6" x14ac:dyDescent="0.3">
      <c r="A72" s="1">
        <v>4</v>
      </c>
      <c r="B72" t="s">
        <v>107</v>
      </c>
      <c r="C72" t="s">
        <v>217</v>
      </c>
    </row>
    <row r="73" spans="1:6" x14ac:dyDescent="0.3">
      <c r="A73" s="1">
        <v>5</v>
      </c>
      <c r="B73" t="s">
        <v>109</v>
      </c>
      <c r="C73" t="s">
        <v>8415</v>
      </c>
    </row>
    <row r="74" spans="1:6" x14ac:dyDescent="0.3">
      <c r="A74" s="1">
        <v>6</v>
      </c>
      <c r="B74" t="s">
        <v>111</v>
      </c>
      <c r="C74" t="s">
        <v>8416</v>
      </c>
    </row>
    <row r="75" spans="1:6" x14ac:dyDescent="0.3">
      <c r="A75" s="1">
        <v>7</v>
      </c>
      <c r="B75" t="s">
        <v>113</v>
      </c>
    </row>
    <row r="76" spans="1:6" x14ac:dyDescent="0.3">
      <c r="A76" s="1">
        <v>8</v>
      </c>
      <c r="B76" t="s">
        <v>114</v>
      </c>
    </row>
    <row r="78" spans="1:6" x14ac:dyDescent="0.3">
      <c r="A78" s="1">
        <v>0</v>
      </c>
      <c r="B78" t="s">
        <v>115</v>
      </c>
      <c r="C78" t="s">
        <v>116</v>
      </c>
    </row>
    <row r="79" spans="1:6" x14ac:dyDescent="0.3">
      <c r="A79" s="1">
        <v>1</v>
      </c>
      <c r="B79" t="s">
        <v>117</v>
      </c>
      <c r="C79" t="s">
        <v>118</v>
      </c>
    </row>
    <row r="81" spans="1:3" x14ac:dyDescent="0.3">
      <c r="A81" s="1">
        <v>0</v>
      </c>
      <c r="B81" t="s">
        <v>119</v>
      </c>
      <c r="C81" t="s">
        <v>8417</v>
      </c>
    </row>
    <row r="82" spans="1:3" x14ac:dyDescent="0.3">
      <c r="A82" s="1">
        <v>1</v>
      </c>
      <c r="B82" t="s">
        <v>121</v>
      </c>
      <c r="C82" t="s">
        <v>8418</v>
      </c>
    </row>
    <row r="84" spans="1:3" x14ac:dyDescent="0.3">
      <c r="A84" s="1">
        <v>0</v>
      </c>
      <c r="B84" t="s">
        <v>123</v>
      </c>
      <c r="C84" t="s">
        <v>8419</v>
      </c>
    </row>
    <row r="85" spans="1:3" x14ac:dyDescent="0.3">
      <c r="A85" s="1">
        <v>1</v>
      </c>
      <c r="B85" t="s">
        <v>124</v>
      </c>
      <c r="C85" t="s">
        <v>8420</v>
      </c>
    </row>
    <row r="87" spans="1:3" x14ac:dyDescent="0.3">
      <c r="A87" s="1">
        <v>0</v>
      </c>
      <c r="B87" t="s">
        <v>126</v>
      </c>
      <c r="C87" t="s">
        <v>8421</v>
      </c>
    </row>
    <row r="88" spans="1:3" x14ac:dyDescent="0.3">
      <c r="A88" s="1">
        <v>1</v>
      </c>
      <c r="B88" t="s">
        <v>128</v>
      </c>
      <c r="C88" t="s">
        <v>8422</v>
      </c>
    </row>
    <row r="89" spans="1:3" x14ac:dyDescent="0.3">
      <c r="A89" s="1">
        <v>2</v>
      </c>
      <c r="B89" t="s">
        <v>130</v>
      </c>
      <c r="C89" t="s">
        <v>2054</v>
      </c>
    </row>
    <row r="90" spans="1:3" x14ac:dyDescent="0.3">
      <c r="A90" s="1">
        <v>3</v>
      </c>
      <c r="B90" t="s">
        <v>132</v>
      </c>
      <c r="C90" t="s">
        <v>8423</v>
      </c>
    </row>
    <row r="91" spans="1:3" x14ac:dyDescent="0.3">
      <c r="A91" s="1">
        <v>4</v>
      </c>
      <c r="B91" t="s">
        <v>134</v>
      </c>
      <c r="C91" t="s">
        <v>8424</v>
      </c>
    </row>
    <row r="92" spans="1:3" x14ac:dyDescent="0.3">
      <c r="A92" s="1">
        <v>5</v>
      </c>
      <c r="B92" t="s">
        <v>136</v>
      </c>
      <c r="C92" t="s">
        <v>8425</v>
      </c>
    </row>
    <row r="93" spans="1:3" x14ac:dyDescent="0.3">
      <c r="A93" s="1">
        <v>6</v>
      </c>
      <c r="B93" t="s">
        <v>138</v>
      </c>
      <c r="C93" t="s">
        <v>8392</v>
      </c>
    </row>
    <row r="94" spans="1:3" x14ac:dyDescent="0.3">
      <c r="A94" s="1">
        <v>7</v>
      </c>
      <c r="B94" t="s">
        <v>139</v>
      </c>
      <c r="C94" t="s">
        <v>4383</v>
      </c>
    </row>
    <row r="96" spans="1:3" x14ac:dyDescent="0.3">
      <c r="A96" s="1">
        <v>0</v>
      </c>
      <c r="B96" t="s">
        <v>140</v>
      </c>
      <c r="C96" t="s">
        <v>8426</v>
      </c>
    </row>
    <row r="97" spans="1:3" x14ac:dyDescent="0.3">
      <c r="A97" s="1">
        <v>1</v>
      </c>
      <c r="B97" t="s">
        <v>142</v>
      </c>
      <c r="C97" t="s">
        <v>8427</v>
      </c>
    </row>
    <row r="98" spans="1:3" x14ac:dyDescent="0.3">
      <c r="A98" s="1">
        <v>2</v>
      </c>
      <c r="B98" t="s">
        <v>144</v>
      </c>
    </row>
    <row r="99" spans="1:3" x14ac:dyDescent="0.3">
      <c r="A99" s="1">
        <v>3</v>
      </c>
      <c r="B99" t="s">
        <v>146</v>
      </c>
    </row>
    <row r="100" spans="1:3" x14ac:dyDescent="0.3">
      <c r="A100" s="1">
        <v>4</v>
      </c>
      <c r="B100" t="s">
        <v>148</v>
      </c>
      <c r="C100" t="s">
        <v>6240</v>
      </c>
    </row>
    <row r="101" spans="1:3" x14ac:dyDescent="0.3">
      <c r="A101" s="1">
        <v>5</v>
      </c>
      <c r="B101" t="s">
        <v>149</v>
      </c>
      <c r="C101" t="s">
        <v>8051</v>
      </c>
    </row>
    <row r="103" spans="1:3" x14ac:dyDescent="0.3">
      <c r="A103" s="1">
        <v>0</v>
      </c>
      <c r="B103" t="s">
        <v>151</v>
      </c>
      <c r="C103" t="s">
        <v>5560</v>
      </c>
    </row>
    <row r="104" spans="1:3" x14ac:dyDescent="0.3">
      <c r="A104" s="1">
        <v>1</v>
      </c>
      <c r="B104" t="s">
        <v>152</v>
      </c>
      <c r="C104" t="s">
        <v>8428</v>
      </c>
    </row>
    <row r="106" spans="1:3" x14ac:dyDescent="0.3">
      <c r="A106" s="1">
        <v>0</v>
      </c>
      <c r="B106" t="s">
        <v>23</v>
      </c>
      <c r="C106" t="s">
        <v>6671</v>
      </c>
    </row>
    <row r="107" spans="1:3" x14ac:dyDescent="0.3">
      <c r="A107" s="1">
        <v>1</v>
      </c>
      <c r="B107" t="s">
        <v>153</v>
      </c>
      <c r="C107" t="s">
        <v>8429</v>
      </c>
    </row>
    <row r="108" spans="1:3" x14ac:dyDescent="0.3">
      <c r="A108" s="1">
        <v>2</v>
      </c>
      <c r="B108" t="s">
        <v>155</v>
      </c>
      <c r="C108" t="s">
        <v>156</v>
      </c>
    </row>
    <row r="109" spans="1:3" x14ac:dyDescent="0.3">
      <c r="A109" s="1">
        <v>3</v>
      </c>
      <c r="B109" t="s">
        <v>157</v>
      </c>
      <c r="C109" t="s">
        <v>8430</v>
      </c>
    </row>
    <row r="110" spans="1:3" x14ac:dyDescent="0.3">
      <c r="A110" s="1">
        <v>4</v>
      </c>
      <c r="B110" t="s">
        <v>159</v>
      </c>
      <c r="C110" t="s">
        <v>8431</v>
      </c>
    </row>
    <row r="111" spans="1:3" x14ac:dyDescent="0.3">
      <c r="A111" s="1">
        <v>5</v>
      </c>
      <c r="B111" t="s">
        <v>161</v>
      </c>
      <c r="C111" t="s">
        <v>8432</v>
      </c>
    </row>
    <row r="112" spans="1:3" x14ac:dyDescent="0.3">
      <c r="A112" s="1">
        <v>6</v>
      </c>
      <c r="B112" t="s">
        <v>163</v>
      </c>
      <c r="C112" t="s">
        <v>8433</v>
      </c>
    </row>
    <row r="114" spans="1:3" x14ac:dyDescent="0.3">
      <c r="A114" s="1">
        <v>0</v>
      </c>
      <c r="B114" t="s">
        <v>165</v>
      </c>
      <c r="C114" t="s">
        <v>8434</v>
      </c>
    </row>
    <row r="115" spans="1:3" x14ac:dyDescent="0.3">
      <c r="A115" s="1">
        <v>1</v>
      </c>
      <c r="B115" t="s">
        <v>167</v>
      </c>
      <c r="C115" t="s">
        <v>8435</v>
      </c>
    </row>
    <row r="116" spans="1:3" x14ac:dyDescent="0.3">
      <c r="A116" s="1">
        <v>2</v>
      </c>
      <c r="B116" t="s">
        <v>169</v>
      </c>
      <c r="C116" t="s">
        <v>8436</v>
      </c>
    </row>
    <row r="117" spans="1:3" x14ac:dyDescent="0.3">
      <c r="A117" s="1">
        <v>3</v>
      </c>
      <c r="B117" t="s">
        <v>171</v>
      </c>
      <c r="C117" t="s">
        <v>8437</v>
      </c>
    </row>
    <row r="118" spans="1:3" x14ac:dyDescent="0.3">
      <c r="A118" s="1">
        <v>4</v>
      </c>
      <c r="B118" t="s">
        <v>173</v>
      </c>
      <c r="C118" t="s">
        <v>4066</v>
      </c>
    </row>
    <row r="119" spans="1:3" x14ac:dyDescent="0.3">
      <c r="A119" s="1">
        <v>5</v>
      </c>
      <c r="B119" t="s">
        <v>174</v>
      </c>
      <c r="C119" t="s">
        <v>8438</v>
      </c>
    </row>
    <row r="120" spans="1:3" x14ac:dyDescent="0.3">
      <c r="A120" s="1">
        <v>6</v>
      </c>
      <c r="B120" t="s">
        <v>175</v>
      </c>
      <c r="C120" t="s">
        <v>6226</v>
      </c>
    </row>
    <row r="121" spans="1:3" x14ac:dyDescent="0.3">
      <c r="A121" s="1">
        <v>7</v>
      </c>
      <c r="B121" t="s">
        <v>176</v>
      </c>
      <c r="C121" t="s">
        <v>8439</v>
      </c>
    </row>
    <row r="122" spans="1:3" x14ac:dyDescent="0.3">
      <c r="A122" s="1">
        <v>8</v>
      </c>
      <c r="B122" t="s">
        <v>177</v>
      </c>
      <c r="C122" t="s">
        <v>4716</v>
      </c>
    </row>
    <row r="123" spans="1:3" x14ac:dyDescent="0.3">
      <c r="A123" s="1">
        <v>9</v>
      </c>
      <c r="B123" t="s">
        <v>178</v>
      </c>
      <c r="C123" t="s">
        <v>8440</v>
      </c>
    </row>
    <row r="125" spans="1:3" x14ac:dyDescent="0.3">
      <c r="A125" s="1">
        <v>0</v>
      </c>
      <c r="B125" t="s">
        <v>179</v>
      </c>
    </row>
    <row r="126" spans="1:3" x14ac:dyDescent="0.3">
      <c r="A126" s="1">
        <v>1</v>
      </c>
      <c r="B126" t="s">
        <v>180</v>
      </c>
    </row>
    <row r="127" spans="1:3" x14ac:dyDescent="0.3">
      <c r="A127" s="1">
        <v>2</v>
      </c>
      <c r="B127" t="s">
        <v>181</v>
      </c>
    </row>
    <row r="128" spans="1:3" x14ac:dyDescent="0.3">
      <c r="A128" s="1">
        <v>3</v>
      </c>
      <c r="B128" t="s">
        <v>183</v>
      </c>
    </row>
    <row r="129" spans="1:8" x14ac:dyDescent="0.3">
      <c r="A129" s="1">
        <v>4</v>
      </c>
      <c r="B129" t="s">
        <v>185</v>
      </c>
    </row>
    <row r="130" spans="1:8" x14ac:dyDescent="0.3">
      <c r="A130" s="1">
        <v>5</v>
      </c>
      <c r="B130" t="s">
        <v>186</v>
      </c>
    </row>
    <row r="131" spans="1:8" x14ac:dyDescent="0.3">
      <c r="A131" s="1">
        <v>6</v>
      </c>
      <c r="B131" t="s">
        <v>187</v>
      </c>
    </row>
    <row r="132" spans="1:8" x14ac:dyDescent="0.3">
      <c r="A132" s="1">
        <v>7</v>
      </c>
      <c r="B132" t="s">
        <v>188</v>
      </c>
    </row>
    <row r="133" spans="1:8" x14ac:dyDescent="0.3">
      <c r="A133" s="1">
        <v>8</v>
      </c>
      <c r="B133" t="s">
        <v>189</v>
      </c>
      <c r="C133" t="s">
        <v>1143</v>
      </c>
    </row>
    <row r="134" spans="1:8" x14ac:dyDescent="0.3">
      <c r="A134" s="1">
        <v>9</v>
      </c>
      <c r="B134" t="s">
        <v>190</v>
      </c>
      <c r="C134" t="s">
        <v>8441</v>
      </c>
    </row>
    <row r="137" spans="1:8" x14ac:dyDescent="0.3">
      <c r="B137" s="1" t="s">
        <v>191</v>
      </c>
      <c r="C137" s="1" t="s">
        <v>192</v>
      </c>
      <c r="D137" s="1" t="s">
        <v>193</v>
      </c>
      <c r="E137" s="1" t="s">
        <v>194</v>
      </c>
      <c r="F137" s="1" t="s">
        <v>195</v>
      </c>
    </row>
    <row r="138" spans="1:8" x14ac:dyDescent="0.3">
      <c r="A138" s="1">
        <v>0</v>
      </c>
      <c r="B138" t="s">
        <v>8442</v>
      </c>
      <c r="C138" t="s">
        <v>3445</v>
      </c>
      <c r="D138" t="s">
        <v>1776</v>
      </c>
      <c r="F138">
        <v>56</v>
      </c>
    </row>
    <row r="139" spans="1:8" x14ac:dyDescent="0.3">
      <c r="A139" s="1">
        <v>1</v>
      </c>
      <c r="B139" t="s">
        <v>8443</v>
      </c>
      <c r="C139" t="s">
        <v>8444</v>
      </c>
      <c r="D139" t="s">
        <v>8445</v>
      </c>
      <c r="F139">
        <v>53</v>
      </c>
    </row>
    <row r="140" spans="1:8" x14ac:dyDescent="0.3">
      <c r="A140" s="1">
        <v>2</v>
      </c>
      <c r="B140" t="s">
        <v>8446</v>
      </c>
      <c r="C140" t="s">
        <v>8447</v>
      </c>
      <c r="D140" t="s">
        <v>8448</v>
      </c>
      <c r="F140">
        <v>43</v>
      </c>
    </row>
    <row r="141" spans="1:8" x14ac:dyDescent="0.3">
      <c r="A141" s="1">
        <v>3</v>
      </c>
      <c r="B141" t="s">
        <v>8449</v>
      </c>
      <c r="C141" t="s">
        <v>8450</v>
      </c>
      <c r="D141" t="s">
        <v>8451</v>
      </c>
      <c r="F141">
        <v>62</v>
      </c>
    </row>
    <row r="142" spans="1:8" x14ac:dyDescent="0.3">
      <c r="A142" s="1">
        <v>4</v>
      </c>
      <c r="B142" t="s">
        <v>8452</v>
      </c>
      <c r="C142" t="s">
        <v>8453</v>
      </c>
      <c r="D142" t="s">
        <v>8454</v>
      </c>
      <c r="F142">
        <v>44</v>
      </c>
    </row>
    <row r="144" spans="1:8" x14ac:dyDescent="0.3">
      <c r="B144" s="1" t="s">
        <v>318</v>
      </c>
      <c r="C144" s="1" t="s">
        <v>319</v>
      </c>
      <c r="D144" s="1" t="s">
        <v>320</v>
      </c>
      <c r="E144" s="1" t="s">
        <v>321</v>
      </c>
      <c r="F144" s="1" t="s">
        <v>322</v>
      </c>
      <c r="G144" s="1" t="s">
        <v>323</v>
      </c>
      <c r="H144" s="1" t="s">
        <v>324</v>
      </c>
    </row>
    <row r="145" spans="1:8" x14ac:dyDescent="0.3">
      <c r="A145" s="1">
        <v>0</v>
      </c>
      <c r="B145" t="s">
        <v>325</v>
      </c>
      <c r="C145" t="s">
        <v>8455</v>
      </c>
      <c r="D145" t="s">
        <v>8456</v>
      </c>
      <c r="E145" t="s">
        <v>8457</v>
      </c>
      <c r="F145" t="s">
        <v>8458</v>
      </c>
      <c r="G145" t="s">
        <v>8406</v>
      </c>
    </row>
    <row r="146" spans="1:8" x14ac:dyDescent="0.3">
      <c r="A146" s="1">
        <v>1</v>
      </c>
      <c r="B146" t="s">
        <v>330</v>
      </c>
      <c r="C146" t="s">
        <v>331</v>
      </c>
      <c r="D146" t="s">
        <v>8459</v>
      </c>
      <c r="E146" t="s">
        <v>8460</v>
      </c>
      <c r="F146" t="s">
        <v>8461</v>
      </c>
      <c r="G146" t="s">
        <v>8462</v>
      </c>
    </row>
    <row r="147" spans="1:8" x14ac:dyDescent="0.3">
      <c r="A147" s="1">
        <v>2</v>
      </c>
      <c r="B147" t="s">
        <v>336</v>
      </c>
      <c r="C147" t="s">
        <v>8463</v>
      </c>
      <c r="D147" t="s">
        <v>8464</v>
      </c>
      <c r="E147" t="s">
        <v>8465</v>
      </c>
      <c r="F147" t="s">
        <v>8466</v>
      </c>
      <c r="G147" t="s">
        <v>8467</v>
      </c>
    </row>
    <row r="148" spans="1:8" x14ac:dyDescent="0.3">
      <c r="A148" s="1">
        <v>3</v>
      </c>
      <c r="B148" t="s">
        <v>342</v>
      </c>
      <c r="C148" t="s">
        <v>8468</v>
      </c>
      <c r="D148" t="s">
        <v>8469</v>
      </c>
      <c r="E148" t="s">
        <v>8143</v>
      </c>
      <c r="F148" t="s">
        <v>8470</v>
      </c>
      <c r="G148" t="s">
        <v>8471</v>
      </c>
    </row>
    <row r="149" spans="1:8" x14ac:dyDescent="0.3">
      <c r="A149" s="1">
        <v>4</v>
      </c>
      <c r="B149" t="s">
        <v>348</v>
      </c>
      <c r="C149" t="s">
        <v>8472</v>
      </c>
      <c r="D149" t="s">
        <v>2639</v>
      </c>
      <c r="E149" t="s">
        <v>8473</v>
      </c>
      <c r="F149" t="s">
        <v>5087</v>
      </c>
      <c r="G149" t="s">
        <v>8474</v>
      </c>
    </row>
    <row r="150" spans="1:8" x14ac:dyDescent="0.3">
      <c r="A150" s="1">
        <v>5</v>
      </c>
      <c r="B150" t="s">
        <v>354</v>
      </c>
      <c r="C150" t="s">
        <v>3863</v>
      </c>
      <c r="D150" t="s">
        <v>2639</v>
      </c>
      <c r="E150" t="s">
        <v>8473</v>
      </c>
      <c r="F150" t="s">
        <v>5087</v>
      </c>
      <c r="G150" t="s">
        <v>8474</v>
      </c>
    </row>
    <row r="151" spans="1:8" x14ac:dyDescent="0.3">
      <c r="A151" s="1">
        <v>6</v>
      </c>
      <c r="B151" t="s">
        <v>360</v>
      </c>
      <c r="C151" t="s">
        <v>2455</v>
      </c>
      <c r="D151" t="s">
        <v>331</v>
      </c>
      <c r="E151" t="s">
        <v>331</v>
      </c>
      <c r="F151" t="s">
        <v>331</v>
      </c>
      <c r="G151" t="s">
        <v>331</v>
      </c>
    </row>
    <row r="152" spans="1:8" x14ac:dyDescent="0.3">
      <c r="A152" s="1">
        <v>7</v>
      </c>
      <c r="B152" t="s">
        <v>366</v>
      </c>
      <c r="C152" t="s">
        <v>331</v>
      </c>
      <c r="D152" t="s">
        <v>8475</v>
      </c>
      <c r="E152" t="s">
        <v>564</v>
      </c>
      <c r="F152" t="s">
        <v>8476</v>
      </c>
      <c r="G152" t="s">
        <v>8477</v>
      </c>
    </row>
    <row r="153" spans="1:8" x14ac:dyDescent="0.3">
      <c r="A153" s="1">
        <v>8</v>
      </c>
      <c r="B153" t="s">
        <v>371</v>
      </c>
      <c r="C153" t="s">
        <v>8478</v>
      </c>
      <c r="D153" t="s">
        <v>8479</v>
      </c>
      <c r="E153" t="s">
        <v>8480</v>
      </c>
      <c r="F153" t="s">
        <v>8481</v>
      </c>
      <c r="G153" t="s">
        <v>8482</v>
      </c>
    </row>
    <row r="154" spans="1:8" x14ac:dyDescent="0.3">
      <c r="A154" s="1">
        <v>9</v>
      </c>
      <c r="B154" t="s">
        <v>376</v>
      </c>
      <c r="C154" t="s">
        <v>331</v>
      </c>
      <c r="D154" t="s">
        <v>8036</v>
      </c>
      <c r="E154" t="s">
        <v>8483</v>
      </c>
      <c r="F154" t="s">
        <v>8484</v>
      </c>
      <c r="G154" t="s">
        <v>8485</v>
      </c>
    </row>
    <row r="155" spans="1:8" x14ac:dyDescent="0.3">
      <c r="A155" s="1">
        <v>10</v>
      </c>
      <c r="B155" t="s">
        <v>381</v>
      </c>
      <c r="C155" t="s">
        <v>331</v>
      </c>
      <c r="D155" t="s">
        <v>331</v>
      </c>
      <c r="E155" t="s">
        <v>331</v>
      </c>
      <c r="F155" t="s">
        <v>331</v>
      </c>
      <c r="G155" t="s">
        <v>3750</v>
      </c>
    </row>
    <row r="157" spans="1:8" x14ac:dyDescent="0.3">
      <c r="B157" s="1" t="s">
        <v>383</v>
      </c>
      <c r="C157" s="1" t="s">
        <v>319</v>
      </c>
      <c r="D157" s="1" t="s">
        <v>320</v>
      </c>
      <c r="E157" s="1" t="s">
        <v>321</v>
      </c>
      <c r="F157" s="1" t="s">
        <v>322</v>
      </c>
      <c r="G157" s="1" t="s">
        <v>323</v>
      </c>
      <c r="H157" s="1" t="s">
        <v>324</v>
      </c>
    </row>
    <row r="158" spans="1:8" x14ac:dyDescent="0.3">
      <c r="A158" s="1">
        <v>0</v>
      </c>
      <c r="B158" t="s">
        <v>384</v>
      </c>
      <c r="C158" t="s">
        <v>8486</v>
      </c>
      <c r="D158" t="s">
        <v>8487</v>
      </c>
      <c r="E158" t="s">
        <v>8488</v>
      </c>
      <c r="F158" t="s">
        <v>8489</v>
      </c>
      <c r="G158" t="s">
        <v>8490</v>
      </c>
    </row>
    <row r="159" spans="1:8" x14ac:dyDescent="0.3">
      <c r="A159" s="1">
        <v>1</v>
      </c>
      <c r="B159" t="s">
        <v>390</v>
      </c>
      <c r="C159" t="s">
        <v>2252</v>
      </c>
      <c r="D159" t="s">
        <v>8491</v>
      </c>
      <c r="E159" t="s">
        <v>8492</v>
      </c>
      <c r="F159" t="s">
        <v>8493</v>
      </c>
      <c r="G159" t="s">
        <v>8494</v>
      </c>
    </row>
    <row r="160" spans="1:8" x14ac:dyDescent="0.3">
      <c r="A160" s="1">
        <v>2</v>
      </c>
      <c r="B160" t="s">
        <v>396</v>
      </c>
      <c r="C160" t="s">
        <v>8495</v>
      </c>
      <c r="D160" t="s">
        <v>8496</v>
      </c>
      <c r="E160" t="s">
        <v>1854</v>
      </c>
      <c r="F160" t="s">
        <v>8497</v>
      </c>
      <c r="G160" t="s">
        <v>8498</v>
      </c>
    </row>
    <row r="161" spans="1:7" x14ac:dyDescent="0.3">
      <c r="A161" s="1">
        <v>3</v>
      </c>
      <c r="B161" t="s">
        <v>402</v>
      </c>
      <c r="C161" t="s">
        <v>331</v>
      </c>
      <c r="D161" t="s">
        <v>8499</v>
      </c>
      <c r="E161" t="s">
        <v>8500</v>
      </c>
      <c r="F161" t="s">
        <v>7345</v>
      </c>
      <c r="G161" t="s">
        <v>8501</v>
      </c>
    </row>
    <row r="162" spans="1:7" x14ac:dyDescent="0.3">
      <c r="A162" s="1">
        <v>4</v>
      </c>
      <c r="B162" t="s">
        <v>407</v>
      </c>
      <c r="C162" t="s">
        <v>331</v>
      </c>
      <c r="D162" t="s">
        <v>331</v>
      </c>
      <c r="E162" t="s">
        <v>331</v>
      </c>
      <c r="F162" t="s">
        <v>331</v>
      </c>
      <c r="G162" t="s">
        <v>331</v>
      </c>
    </row>
    <row r="163" spans="1:7" x14ac:dyDescent="0.3">
      <c r="A163" s="1">
        <v>5</v>
      </c>
      <c r="B163" t="s">
        <v>408</v>
      </c>
      <c r="C163" t="s">
        <v>331</v>
      </c>
      <c r="D163" t="s">
        <v>3628</v>
      </c>
      <c r="E163" t="s">
        <v>331</v>
      </c>
      <c r="F163" t="s">
        <v>331</v>
      </c>
      <c r="G163" t="s">
        <v>331</v>
      </c>
    </row>
    <row r="164" spans="1:7" x14ac:dyDescent="0.3">
      <c r="A164" s="1">
        <v>6</v>
      </c>
      <c r="B164" t="s">
        <v>411</v>
      </c>
      <c r="C164" t="s">
        <v>331</v>
      </c>
      <c r="D164" t="s">
        <v>8502</v>
      </c>
      <c r="E164" t="s">
        <v>331</v>
      </c>
      <c r="F164" t="s">
        <v>331</v>
      </c>
      <c r="G164" t="s">
        <v>331</v>
      </c>
    </row>
    <row r="165" spans="1:7" x14ac:dyDescent="0.3">
      <c r="A165" s="1">
        <v>7</v>
      </c>
      <c r="B165" t="s">
        <v>414</v>
      </c>
      <c r="C165" t="s">
        <v>8503</v>
      </c>
      <c r="D165" t="s">
        <v>8504</v>
      </c>
      <c r="E165" t="s">
        <v>8505</v>
      </c>
      <c r="F165" t="s">
        <v>8506</v>
      </c>
      <c r="G165" t="s">
        <v>8507</v>
      </c>
    </row>
    <row r="166" spans="1:7" x14ac:dyDescent="0.3">
      <c r="A166" s="1">
        <v>8</v>
      </c>
      <c r="B166" t="s">
        <v>420</v>
      </c>
      <c r="C166" t="s">
        <v>4876</v>
      </c>
      <c r="D166" t="s">
        <v>3014</v>
      </c>
      <c r="E166" t="s">
        <v>8508</v>
      </c>
      <c r="F166" t="s">
        <v>5029</v>
      </c>
      <c r="G166" t="s">
        <v>8509</v>
      </c>
    </row>
    <row r="167" spans="1:7" x14ac:dyDescent="0.3">
      <c r="A167" s="1">
        <v>9</v>
      </c>
      <c r="B167" t="s">
        <v>426</v>
      </c>
      <c r="C167" t="s">
        <v>331</v>
      </c>
      <c r="D167" t="s">
        <v>331</v>
      </c>
      <c r="E167" t="s">
        <v>331</v>
      </c>
      <c r="F167" t="s">
        <v>331</v>
      </c>
      <c r="G167" t="s">
        <v>331</v>
      </c>
    </row>
    <row r="168" spans="1:7" x14ac:dyDescent="0.3">
      <c r="A168" s="1">
        <v>10</v>
      </c>
      <c r="B168" t="s">
        <v>427</v>
      </c>
      <c r="C168" t="s">
        <v>331</v>
      </c>
      <c r="D168" t="s">
        <v>331</v>
      </c>
      <c r="E168" t="s">
        <v>331</v>
      </c>
      <c r="F168" t="s">
        <v>331</v>
      </c>
      <c r="G168" t="s">
        <v>331</v>
      </c>
    </row>
    <row r="169" spans="1:7" x14ac:dyDescent="0.3">
      <c r="A169" s="1">
        <v>11</v>
      </c>
      <c r="B169" t="s">
        <v>433</v>
      </c>
      <c r="C169" t="s">
        <v>331</v>
      </c>
      <c r="D169" t="s">
        <v>331</v>
      </c>
      <c r="E169" t="s">
        <v>331</v>
      </c>
      <c r="F169" t="s">
        <v>331</v>
      </c>
      <c r="G169" t="s">
        <v>331</v>
      </c>
    </row>
    <row r="170" spans="1:7" x14ac:dyDescent="0.3">
      <c r="A170" s="1">
        <v>12</v>
      </c>
      <c r="B170" t="s">
        <v>438</v>
      </c>
      <c r="C170" t="s">
        <v>331</v>
      </c>
      <c r="D170" t="s">
        <v>331</v>
      </c>
      <c r="E170" t="s">
        <v>331</v>
      </c>
      <c r="F170" t="s">
        <v>331</v>
      </c>
      <c r="G170" t="s">
        <v>331</v>
      </c>
    </row>
    <row r="171" spans="1:7" x14ac:dyDescent="0.3">
      <c r="A171" s="1">
        <v>13</v>
      </c>
      <c r="B171" t="s">
        <v>439</v>
      </c>
      <c r="C171" t="s">
        <v>331</v>
      </c>
      <c r="D171" t="s">
        <v>331</v>
      </c>
      <c r="E171" t="s">
        <v>331</v>
      </c>
      <c r="F171" t="s">
        <v>331</v>
      </c>
      <c r="G171" t="s">
        <v>331</v>
      </c>
    </row>
    <row r="172" spans="1:7" x14ac:dyDescent="0.3">
      <c r="A172" s="1">
        <v>14</v>
      </c>
      <c r="B172" t="s">
        <v>440</v>
      </c>
      <c r="C172" t="s">
        <v>8510</v>
      </c>
      <c r="D172" t="s">
        <v>8280</v>
      </c>
      <c r="E172" t="s">
        <v>8511</v>
      </c>
      <c r="F172" t="s">
        <v>8512</v>
      </c>
      <c r="G172" t="s">
        <v>8513</v>
      </c>
    </row>
    <row r="173" spans="1:7" x14ac:dyDescent="0.3">
      <c r="A173" s="1">
        <v>15</v>
      </c>
      <c r="B173" t="s">
        <v>446</v>
      </c>
      <c r="C173" t="s">
        <v>331</v>
      </c>
      <c r="D173" t="s">
        <v>8514</v>
      </c>
      <c r="E173" t="s">
        <v>8515</v>
      </c>
      <c r="F173" t="s">
        <v>8516</v>
      </c>
      <c r="G173" t="s">
        <v>8517</v>
      </c>
    </row>
    <row r="174" spans="1:7" x14ac:dyDescent="0.3">
      <c r="A174" s="1">
        <v>16</v>
      </c>
      <c r="B174" t="s">
        <v>451</v>
      </c>
      <c r="C174" t="s">
        <v>331</v>
      </c>
      <c r="D174" t="s">
        <v>331</v>
      </c>
      <c r="E174" t="s">
        <v>331</v>
      </c>
      <c r="F174" t="s">
        <v>331</v>
      </c>
      <c r="G174" t="s">
        <v>8518</v>
      </c>
    </row>
    <row r="175" spans="1:7" x14ac:dyDescent="0.3">
      <c r="A175" s="1">
        <v>17</v>
      </c>
      <c r="B175" t="s">
        <v>453</v>
      </c>
      <c r="C175" t="s">
        <v>8519</v>
      </c>
      <c r="D175" t="s">
        <v>7982</v>
      </c>
      <c r="E175" t="s">
        <v>8520</v>
      </c>
      <c r="F175" t="s">
        <v>8521</v>
      </c>
      <c r="G175" t="s">
        <v>8522</v>
      </c>
    </row>
    <row r="176" spans="1:7" x14ac:dyDescent="0.3">
      <c r="A176" s="1">
        <v>18</v>
      </c>
      <c r="B176" t="s">
        <v>458</v>
      </c>
      <c r="C176" t="s">
        <v>6264</v>
      </c>
      <c r="D176" t="s">
        <v>8523</v>
      </c>
      <c r="E176" t="s">
        <v>8524</v>
      </c>
      <c r="F176" t="s">
        <v>8525</v>
      </c>
      <c r="G176" t="s">
        <v>8526</v>
      </c>
    </row>
    <row r="177" spans="1:7" x14ac:dyDescent="0.3">
      <c r="A177" s="1">
        <v>19</v>
      </c>
      <c r="B177" t="s">
        <v>463</v>
      </c>
      <c r="C177" t="s">
        <v>351</v>
      </c>
      <c r="D177" t="s">
        <v>8527</v>
      </c>
      <c r="E177" t="s">
        <v>836</v>
      </c>
      <c r="F177" t="s">
        <v>2657</v>
      </c>
      <c r="G177" t="s">
        <v>7139</v>
      </c>
    </row>
    <row r="178" spans="1:7" x14ac:dyDescent="0.3">
      <c r="A178" s="1">
        <v>20</v>
      </c>
      <c r="B178" t="s">
        <v>469</v>
      </c>
      <c r="C178" t="s">
        <v>5061</v>
      </c>
      <c r="D178" t="s">
        <v>8528</v>
      </c>
      <c r="E178" t="s">
        <v>1446</v>
      </c>
      <c r="F178" t="s">
        <v>8529</v>
      </c>
      <c r="G178" t="s">
        <v>456</v>
      </c>
    </row>
    <row r="179" spans="1:7" x14ac:dyDescent="0.3">
      <c r="A179" s="1">
        <v>21</v>
      </c>
      <c r="B179" t="s">
        <v>475</v>
      </c>
      <c r="C179" t="s">
        <v>3982</v>
      </c>
      <c r="D179" t="s">
        <v>8530</v>
      </c>
      <c r="E179" t="s">
        <v>8531</v>
      </c>
      <c r="F179" t="s">
        <v>7178</v>
      </c>
      <c r="G179" t="s">
        <v>8532</v>
      </c>
    </row>
    <row r="180" spans="1:7" x14ac:dyDescent="0.3">
      <c r="A180" s="1">
        <v>22</v>
      </c>
      <c r="B180" t="s">
        <v>478</v>
      </c>
      <c r="C180" t="s">
        <v>331</v>
      </c>
      <c r="D180" t="s">
        <v>331</v>
      </c>
      <c r="E180" t="s">
        <v>331</v>
      </c>
      <c r="F180" t="s">
        <v>331</v>
      </c>
      <c r="G180" t="s">
        <v>331</v>
      </c>
    </row>
    <row r="181" spans="1:7" x14ac:dyDescent="0.3">
      <c r="A181" s="1">
        <v>23</v>
      </c>
      <c r="B181" t="s">
        <v>479</v>
      </c>
      <c r="C181" t="s">
        <v>331</v>
      </c>
      <c r="D181" t="s">
        <v>331</v>
      </c>
      <c r="E181" t="s">
        <v>331</v>
      </c>
      <c r="F181" t="s">
        <v>331</v>
      </c>
      <c r="G181" t="s">
        <v>331</v>
      </c>
    </row>
    <row r="182" spans="1:7" x14ac:dyDescent="0.3">
      <c r="A182" s="1">
        <v>24</v>
      </c>
      <c r="B182" t="s">
        <v>480</v>
      </c>
      <c r="C182" t="s">
        <v>331</v>
      </c>
      <c r="D182" t="s">
        <v>331</v>
      </c>
      <c r="E182" t="s">
        <v>331</v>
      </c>
      <c r="F182" t="s">
        <v>331</v>
      </c>
      <c r="G182" t="s">
        <v>331</v>
      </c>
    </row>
    <row r="183" spans="1:7" x14ac:dyDescent="0.3">
      <c r="A183" s="1">
        <v>25</v>
      </c>
      <c r="B183" t="s">
        <v>481</v>
      </c>
      <c r="C183" t="s">
        <v>8533</v>
      </c>
      <c r="D183" t="s">
        <v>4501</v>
      </c>
      <c r="E183" t="s">
        <v>8534</v>
      </c>
      <c r="F183" t="s">
        <v>8535</v>
      </c>
      <c r="G183" t="s">
        <v>8536</v>
      </c>
    </row>
    <row r="184" spans="1:7" x14ac:dyDescent="0.3">
      <c r="A184" s="1">
        <v>26</v>
      </c>
      <c r="B184" t="s">
        <v>486</v>
      </c>
      <c r="C184" t="s">
        <v>331</v>
      </c>
      <c r="D184" t="s">
        <v>331</v>
      </c>
      <c r="E184" t="s">
        <v>331</v>
      </c>
      <c r="F184" t="s">
        <v>331</v>
      </c>
      <c r="G184" t="s">
        <v>331</v>
      </c>
    </row>
    <row r="185" spans="1:7" x14ac:dyDescent="0.3">
      <c r="A185" s="1">
        <v>27</v>
      </c>
      <c r="B185" t="s">
        <v>487</v>
      </c>
      <c r="C185" t="s">
        <v>8533</v>
      </c>
      <c r="D185" t="s">
        <v>4501</v>
      </c>
      <c r="E185" t="s">
        <v>8534</v>
      </c>
      <c r="F185" t="s">
        <v>8535</v>
      </c>
      <c r="G185" t="s">
        <v>8536</v>
      </c>
    </row>
    <row r="186" spans="1:7" x14ac:dyDescent="0.3">
      <c r="A186" s="1">
        <v>28</v>
      </c>
      <c r="B186" t="s">
        <v>488</v>
      </c>
      <c r="C186" t="s">
        <v>331</v>
      </c>
      <c r="D186" t="s">
        <v>5866</v>
      </c>
      <c r="E186" t="s">
        <v>8537</v>
      </c>
      <c r="F186" t="s">
        <v>8538</v>
      </c>
      <c r="G186" t="s">
        <v>8539</v>
      </c>
    </row>
    <row r="187" spans="1:7" x14ac:dyDescent="0.3">
      <c r="A187" s="1">
        <v>29</v>
      </c>
      <c r="B187" t="s">
        <v>493</v>
      </c>
      <c r="C187" t="s">
        <v>331</v>
      </c>
      <c r="D187" t="s">
        <v>331</v>
      </c>
      <c r="E187" t="s">
        <v>331</v>
      </c>
      <c r="F187" t="s">
        <v>331</v>
      </c>
      <c r="G187" t="s">
        <v>5832</v>
      </c>
    </row>
    <row r="188" spans="1:7" x14ac:dyDescent="0.3">
      <c r="A188" s="1">
        <v>30</v>
      </c>
      <c r="B188" t="s">
        <v>495</v>
      </c>
      <c r="C188" t="s">
        <v>331</v>
      </c>
      <c r="D188" t="s">
        <v>331</v>
      </c>
      <c r="E188" t="s">
        <v>331</v>
      </c>
      <c r="F188" t="s">
        <v>331</v>
      </c>
      <c r="G188" t="s">
        <v>331</v>
      </c>
    </row>
    <row r="189" spans="1:7" x14ac:dyDescent="0.3">
      <c r="A189" s="1">
        <v>31</v>
      </c>
      <c r="B189" t="s">
        <v>496</v>
      </c>
      <c r="C189" t="s">
        <v>331</v>
      </c>
      <c r="D189" t="s">
        <v>331</v>
      </c>
      <c r="E189" t="s">
        <v>331</v>
      </c>
      <c r="F189" t="s">
        <v>331</v>
      </c>
      <c r="G189" t="s">
        <v>331</v>
      </c>
    </row>
    <row r="190" spans="1:7" x14ac:dyDescent="0.3">
      <c r="A190" s="1">
        <v>32</v>
      </c>
      <c r="B190" t="s">
        <v>497</v>
      </c>
      <c r="C190" t="s">
        <v>331</v>
      </c>
      <c r="D190" t="s">
        <v>331</v>
      </c>
      <c r="E190" t="s">
        <v>331</v>
      </c>
      <c r="F190" t="s">
        <v>331</v>
      </c>
      <c r="G190" t="s">
        <v>331</v>
      </c>
    </row>
    <row r="191" spans="1:7" x14ac:dyDescent="0.3">
      <c r="A191" s="1">
        <v>33</v>
      </c>
      <c r="B191" t="s">
        <v>498</v>
      </c>
      <c r="C191" t="s">
        <v>331</v>
      </c>
      <c r="D191" t="s">
        <v>331</v>
      </c>
      <c r="E191" t="s">
        <v>331</v>
      </c>
      <c r="F191" t="s">
        <v>331</v>
      </c>
      <c r="G191" t="s">
        <v>331</v>
      </c>
    </row>
    <row r="192" spans="1:7" x14ac:dyDescent="0.3">
      <c r="A192" s="1">
        <v>34</v>
      </c>
      <c r="B192" t="s">
        <v>499</v>
      </c>
      <c r="C192" t="s">
        <v>8533</v>
      </c>
      <c r="D192" t="s">
        <v>4501</v>
      </c>
      <c r="E192" t="s">
        <v>8534</v>
      </c>
      <c r="F192" t="s">
        <v>8535</v>
      </c>
      <c r="G192" t="s">
        <v>8536</v>
      </c>
    </row>
    <row r="193" spans="1:8" x14ac:dyDescent="0.3">
      <c r="A193" s="1">
        <v>35</v>
      </c>
      <c r="B193" t="s">
        <v>500</v>
      </c>
      <c r="C193" t="s">
        <v>331</v>
      </c>
      <c r="D193" t="s">
        <v>331</v>
      </c>
      <c r="E193" t="s">
        <v>331</v>
      </c>
      <c r="F193" t="s">
        <v>331</v>
      </c>
      <c r="G193" t="s">
        <v>331</v>
      </c>
    </row>
    <row r="194" spans="1:8" x14ac:dyDescent="0.3">
      <c r="A194" s="1">
        <v>36</v>
      </c>
      <c r="B194" t="s">
        <v>501</v>
      </c>
      <c r="C194" t="s">
        <v>8533</v>
      </c>
      <c r="D194" t="s">
        <v>4501</v>
      </c>
      <c r="E194" t="s">
        <v>8534</v>
      </c>
      <c r="F194" t="s">
        <v>8535</v>
      </c>
      <c r="G194" t="s">
        <v>8536</v>
      </c>
    </row>
    <row r="195" spans="1:8" x14ac:dyDescent="0.3">
      <c r="A195" s="1">
        <v>37</v>
      </c>
      <c r="B195" t="s">
        <v>502</v>
      </c>
      <c r="C195" t="s">
        <v>8540</v>
      </c>
      <c r="D195" t="s">
        <v>3932</v>
      </c>
      <c r="E195" t="s">
        <v>8541</v>
      </c>
      <c r="F195" t="s">
        <v>8542</v>
      </c>
      <c r="G195" t="s">
        <v>8543</v>
      </c>
    </row>
    <row r="196" spans="1:8" x14ac:dyDescent="0.3">
      <c r="A196" s="1">
        <v>38</v>
      </c>
      <c r="B196" t="s">
        <v>508</v>
      </c>
      <c r="C196" t="s">
        <v>331</v>
      </c>
      <c r="D196" t="s">
        <v>8544</v>
      </c>
      <c r="E196" t="s">
        <v>8545</v>
      </c>
      <c r="F196" t="s">
        <v>8546</v>
      </c>
      <c r="G196" t="s">
        <v>2550</v>
      </c>
    </row>
    <row r="197" spans="1:8" x14ac:dyDescent="0.3">
      <c r="A197" s="1">
        <v>39</v>
      </c>
      <c r="B197" t="s">
        <v>513</v>
      </c>
      <c r="C197" t="s">
        <v>6061</v>
      </c>
      <c r="D197" t="s">
        <v>8547</v>
      </c>
      <c r="E197" t="s">
        <v>2922</v>
      </c>
      <c r="F197" t="s">
        <v>8548</v>
      </c>
      <c r="G197" t="s">
        <v>8549</v>
      </c>
    </row>
    <row r="198" spans="1:8" x14ac:dyDescent="0.3">
      <c r="A198" s="1">
        <v>40</v>
      </c>
      <c r="B198" t="s">
        <v>518</v>
      </c>
      <c r="C198" t="s">
        <v>7241</v>
      </c>
      <c r="D198" t="s">
        <v>2128</v>
      </c>
      <c r="E198" t="s">
        <v>6671</v>
      </c>
      <c r="F198" t="s">
        <v>8550</v>
      </c>
      <c r="G198" t="s">
        <v>8551</v>
      </c>
    </row>
    <row r="199" spans="1:8" x14ac:dyDescent="0.3">
      <c r="A199" s="1">
        <v>41</v>
      </c>
      <c r="B199" t="s">
        <v>524</v>
      </c>
      <c r="C199" t="s">
        <v>331</v>
      </c>
      <c r="D199" t="s">
        <v>8552</v>
      </c>
      <c r="E199" t="s">
        <v>8553</v>
      </c>
      <c r="F199" t="s">
        <v>8554</v>
      </c>
      <c r="G199" t="s">
        <v>8555</v>
      </c>
    </row>
    <row r="200" spans="1:8" x14ac:dyDescent="0.3">
      <c r="A200" s="1">
        <v>42</v>
      </c>
      <c r="B200" t="s">
        <v>529</v>
      </c>
      <c r="C200" t="s">
        <v>8556</v>
      </c>
      <c r="D200" t="s">
        <v>8557</v>
      </c>
      <c r="E200" t="s">
        <v>2304</v>
      </c>
      <c r="F200" t="s">
        <v>6323</v>
      </c>
      <c r="G200" t="s">
        <v>8558</v>
      </c>
    </row>
    <row r="201" spans="1:8" x14ac:dyDescent="0.3">
      <c r="A201" s="1">
        <v>43</v>
      </c>
      <c r="B201" t="s">
        <v>134</v>
      </c>
      <c r="C201" t="s">
        <v>8559</v>
      </c>
      <c r="D201" t="s">
        <v>8560</v>
      </c>
      <c r="E201" t="s">
        <v>8561</v>
      </c>
      <c r="F201" t="s">
        <v>8562</v>
      </c>
      <c r="G201" t="s">
        <v>8563</v>
      </c>
    </row>
    <row r="202" spans="1:8" x14ac:dyDescent="0.3">
      <c r="A202" s="1">
        <v>44</v>
      </c>
      <c r="B202" t="s">
        <v>540</v>
      </c>
      <c r="C202" t="s">
        <v>331</v>
      </c>
      <c r="D202" t="s">
        <v>8564</v>
      </c>
      <c r="E202" t="s">
        <v>8565</v>
      </c>
      <c r="F202" t="s">
        <v>8566</v>
      </c>
      <c r="G202" t="s">
        <v>1123</v>
      </c>
    </row>
    <row r="203" spans="1:8" x14ac:dyDescent="0.3">
      <c r="A203" s="1">
        <v>45</v>
      </c>
      <c r="B203" t="s">
        <v>545</v>
      </c>
      <c r="C203" t="s">
        <v>331</v>
      </c>
      <c r="D203" t="s">
        <v>331</v>
      </c>
      <c r="E203" t="s">
        <v>331</v>
      </c>
      <c r="F203" t="s">
        <v>331</v>
      </c>
      <c r="G203" t="s">
        <v>8567</v>
      </c>
    </row>
    <row r="205" spans="1:8" x14ac:dyDescent="0.3">
      <c r="B205" s="1" t="s">
        <v>318</v>
      </c>
      <c r="C205" s="1" t="s">
        <v>319</v>
      </c>
      <c r="D205" s="1" t="s">
        <v>320</v>
      </c>
      <c r="E205" s="1" t="s">
        <v>321</v>
      </c>
      <c r="F205" s="1" t="s">
        <v>322</v>
      </c>
      <c r="G205" s="1" t="s">
        <v>323</v>
      </c>
      <c r="H205" s="1" t="s">
        <v>324</v>
      </c>
    </row>
    <row r="206" spans="1:8" x14ac:dyDescent="0.3">
      <c r="A206" s="1">
        <v>0</v>
      </c>
      <c r="B206" t="s">
        <v>547</v>
      </c>
      <c r="C206" t="s">
        <v>8568</v>
      </c>
      <c r="D206" t="s">
        <v>8569</v>
      </c>
      <c r="E206" t="s">
        <v>8570</v>
      </c>
      <c r="F206" t="s">
        <v>8571</v>
      </c>
      <c r="G206" t="s">
        <v>8572</v>
      </c>
    </row>
    <row r="207" spans="1:8" x14ac:dyDescent="0.3">
      <c r="A207" s="1">
        <v>1</v>
      </c>
      <c r="B207" t="s">
        <v>553</v>
      </c>
      <c r="C207" t="s">
        <v>8573</v>
      </c>
      <c r="D207" t="s">
        <v>8574</v>
      </c>
      <c r="E207" t="s">
        <v>8575</v>
      </c>
      <c r="F207" t="s">
        <v>8576</v>
      </c>
      <c r="G207" t="s">
        <v>8572</v>
      </c>
    </row>
    <row r="208" spans="1:8" x14ac:dyDescent="0.3">
      <c r="A208" s="1">
        <v>2</v>
      </c>
      <c r="B208" t="s">
        <v>555</v>
      </c>
      <c r="C208" t="s">
        <v>7647</v>
      </c>
      <c r="D208" t="s">
        <v>5054</v>
      </c>
      <c r="E208" t="s">
        <v>8577</v>
      </c>
      <c r="F208" t="s">
        <v>2306</v>
      </c>
      <c r="G208" t="s">
        <v>331</v>
      </c>
    </row>
    <row r="209" spans="1:7" x14ac:dyDescent="0.3">
      <c r="A209" s="1">
        <v>3</v>
      </c>
      <c r="B209" t="s">
        <v>557</v>
      </c>
      <c r="C209" t="s">
        <v>331</v>
      </c>
      <c r="D209" t="s">
        <v>8578</v>
      </c>
      <c r="E209" t="s">
        <v>8579</v>
      </c>
      <c r="F209" t="s">
        <v>8580</v>
      </c>
      <c r="G209" t="s">
        <v>8581</v>
      </c>
    </row>
    <row r="210" spans="1:7" x14ac:dyDescent="0.3">
      <c r="A210" s="1">
        <v>4</v>
      </c>
      <c r="B210" t="s">
        <v>562</v>
      </c>
      <c r="C210" t="s">
        <v>8582</v>
      </c>
      <c r="D210" t="s">
        <v>8583</v>
      </c>
      <c r="E210" t="s">
        <v>8584</v>
      </c>
      <c r="F210" t="s">
        <v>8585</v>
      </c>
      <c r="G210" t="s">
        <v>8586</v>
      </c>
    </row>
    <row r="211" spans="1:7" x14ac:dyDescent="0.3">
      <c r="A211" s="1">
        <v>5</v>
      </c>
      <c r="B211" t="s">
        <v>568</v>
      </c>
      <c r="C211" t="s">
        <v>7967</v>
      </c>
      <c r="D211" t="s">
        <v>8587</v>
      </c>
      <c r="E211" t="s">
        <v>8588</v>
      </c>
      <c r="F211" t="s">
        <v>8589</v>
      </c>
      <c r="G211" t="s">
        <v>8590</v>
      </c>
    </row>
    <row r="212" spans="1:7" x14ac:dyDescent="0.3">
      <c r="A212" s="1">
        <v>6</v>
      </c>
      <c r="B212" t="s">
        <v>574</v>
      </c>
      <c r="C212" t="s">
        <v>7967</v>
      </c>
      <c r="D212" t="s">
        <v>8587</v>
      </c>
      <c r="E212" t="s">
        <v>8588</v>
      </c>
      <c r="F212" t="s">
        <v>8589</v>
      </c>
      <c r="G212" t="s">
        <v>8590</v>
      </c>
    </row>
    <row r="213" spans="1:7" x14ac:dyDescent="0.3">
      <c r="A213" s="1">
        <v>7</v>
      </c>
      <c r="B213" t="s">
        <v>575</v>
      </c>
      <c r="C213" t="s">
        <v>8591</v>
      </c>
      <c r="D213" t="s">
        <v>8592</v>
      </c>
      <c r="E213" t="s">
        <v>8593</v>
      </c>
      <c r="F213" t="s">
        <v>8594</v>
      </c>
      <c r="G213" t="s">
        <v>8595</v>
      </c>
    </row>
    <row r="214" spans="1:7" x14ac:dyDescent="0.3">
      <c r="A214" s="1">
        <v>8</v>
      </c>
      <c r="B214" t="s">
        <v>581</v>
      </c>
      <c r="C214" t="s">
        <v>8596</v>
      </c>
      <c r="D214" t="s">
        <v>8597</v>
      </c>
      <c r="E214" t="s">
        <v>8598</v>
      </c>
      <c r="F214" t="s">
        <v>7131</v>
      </c>
      <c r="G214" t="s">
        <v>3758</v>
      </c>
    </row>
    <row r="215" spans="1:7" x14ac:dyDescent="0.3">
      <c r="A215" s="1">
        <v>9</v>
      </c>
      <c r="B215" t="s">
        <v>587</v>
      </c>
      <c r="C215" t="s">
        <v>331</v>
      </c>
      <c r="D215" t="s">
        <v>331</v>
      </c>
      <c r="E215" t="s">
        <v>331</v>
      </c>
      <c r="F215" t="s">
        <v>331</v>
      </c>
      <c r="G215" t="s">
        <v>331</v>
      </c>
    </row>
    <row r="216" spans="1:7" x14ac:dyDescent="0.3">
      <c r="A216" s="1">
        <v>10</v>
      </c>
      <c r="B216" t="s">
        <v>588</v>
      </c>
      <c r="C216" t="s">
        <v>331</v>
      </c>
      <c r="D216" t="s">
        <v>6762</v>
      </c>
      <c r="E216" t="s">
        <v>492</v>
      </c>
      <c r="F216" t="s">
        <v>1747</v>
      </c>
      <c r="G216" t="s">
        <v>566</v>
      </c>
    </row>
    <row r="217" spans="1:7" x14ac:dyDescent="0.3">
      <c r="A217" s="1">
        <v>11</v>
      </c>
      <c r="B217" t="s">
        <v>593</v>
      </c>
      <c r="C217" t="s">
        <v>8599</v>
      </c>
      <c r="D217" t="s">
        <v>1024</v>
      </c>
      <c r="E217" t="s">
        <v>8600</v>
      </c>
      <c r="F217" t="s">
        <v>8601</v>
      </c>
      <c r="G217" t="s">
        <v>8602</v>
      </c>
    </row>
    <row r="218" spans="1:7" x14ac:dyDescent="0.3">
      <c r="A218" s="1">
        <v>12</v>
      </c>
      <c r="B218" t="s">
        <v>599</v>
      </c>
      <c r="C218" t="s">
        <v>331</v>
      </c>
      <c r="D218" t="s">
        <v>331</v>
      </c>
      <c r="E218" t="s">
        <v>331</v>
      </c>
      <c r="F218" t="s">
        <v>331</v>
      </c>
      <c r="G218" t="s">
        <v>331</v>
      </c>
    </row>
    <row r="219" spans="1:7" x14ac:dyDescent="0.3">
      <c r="A219" s="1">
        <v>13</v>
      </c>
      <c r="B219" t="s">
        <v>605</v>
      </c>
      <c r="C219" t="s">
        <v>331</v>
      </c>
      <c r="D219" t="s">
        <v>331</v>
      </c>
      <c r="E219" t="s">
        <v>331</v>
      </c>
      <c r="F219" t="s">
        <v>331</v>
      </c>
      <c r="G219" t="s">
        <v>331</v>
      </c>
    </row>
    <row r="220" spans="1:7" x14ac:dyDescent="0.3">
      <c r="A220" s="1">
        <v>14</v>
      </c>
      <c r="B220" t="s">
        <v>611</v>
      </c>
      <c r="C220" t="s">
        <v>331</v>
      </c>
      <c r="D220" t="s">
        <v>331</v>
      </c>
      <c r="E220" t="s">
        <v>331</v>
      </c>
      <c r="F220" t="s">
        <v>331</v>
      </c>
      <c r="G220" t="s">
        <v>331</v>
      </c>
    </row>
    <row r="221" spans="1:7" x14ac:dyDescent="0.3">
      <c r="A221" s="1">
        <v>15</v>
      </c>
      <c r="B221" t="s">
        <v>617</v>
      </c>
      <c r="C221" t="s">
        <v>331</v>
      </c>
      <c r="D221" t="s">
        <v>331</v>
      </c>
      <c r="E221" t="s">
        <v>331</v>
      </c>
      <c r="F221" t="s">
        <v>331</v>
      </c>
      <c r="G221" t="s">
        <v>331</v>
      </c>
    </row>
    <row r="222" spans="1:7" x14ac:dyDescent="0.3">
      <c r="A222" s="1">
        <v>16</v>
      </c>
      <c r="B222" t="s">
        <v>623</v>
      </c>
      <c r="C222" t="s">
        <v>331</v>
      </c>
      <c r="D222" t="s">
        <v>331</v>
      </c>
      <c r="E222" t="s">
        <v>331</v>
      </c>
      <c r="F222" t="s">
        <v>331</v>
      </c>
      <c r="G222" t="s">
        <v>331</v>
      </c>
    </row>
    <row r="223" spans="1:7" x14ac:dyDescent="0.3">
      <c r="A223" s="1">
        <v>17</v>
      </c>
      <c r="B223" t="s">
        <v>624</v>
      </c>
      <c r="C223" t="s">
        <v>8603</v>
      </c>
      <c r="D223" t="s">
        <v>8604</v>
      </c>
      <c r="E223" t="s">
        <v>5734</v>
      </c>
      <c r="F223" t="s">
        <v>8605</v>
      </c>
      <c r="G223" t="s">
        <v>8606</v>
      </c>
    </row>
    <row r="224" spans="1:7" x14ac:dyDescent="0.3">
      <c r="A224" s="1">
        <v>18</v>
      </c>
      <c r="B224" t="s">
        <v>628</v>
      </c>
      <c r="C224" t="s">
        <v>7920</v>
      </c>
      <c r="D224" t="s">
        <v>3668</v>
      </c>
      <c r="E224" t="s">
        <v>1971</v>
      </c>
      <c r="F224" t="s">
        <v>8607</v>
      </c>
      <c r="G224" t="s">
        <v>8608</v>
      </c>
    </row>
    <row r="225" spans="1:8" x14ac:dyDescent="0.3">
      <c r="A225" s="1">
        <v>19</v>
      </c>
      <c r="B225" t="s">
        <v>629</v>
      </c>
      <c r="C225" t="s">
        <v>8609</v>
      </c>
      <c r="D225" t="s">
        <v>8610</v>
      </c>
      <c r="E225" t="s">
        <v>8611</v>
      </c>
      <c r="F225" t="s">
        <v>8612</v>
      </c>
      <c r="G225" t="s">
        <v>8613</v>
      </c>
    </row>
    <row r="227" spans="1:8" x14ac:dyDescent="0.3">
      <c r="B227" s="1" t="s">
        <v>383</v>
      </c>
      <c r="C227" s="1" t="s">
        <v>319</v>
      </c>
      <c r="D227" s="1" t="s">
        <v>320</v>
      </c>
      <c r="E227" s="1" t="s">
        <v>321</v>
      </c>
      <c r="F227" s="1" t="s">
        <v>322</v>
      </c>
      <c r="G227" s="1" t="s">
        <v>323</v>
      </c>
      <c r="H227" s="1" t="s">
        <v>324</v>
      </c>
    </row>
    <row r="228" spans="1:8" x14ac:dyDescent="0.3">
      <c r="A228" s="1">
        <v>0</v>
      </c>
      <c r="B228" t="s">
        <v>635</v>
      </c>
      <c r="C228" t="s">
        <v>8614</v>
      </c>
      <c r="D228" t="s">
        <v>8615</v>
      </c>
      <c r="E228" t="s">
        <v>8616</v>
      </c>
      <c r="F228" t="s">
        <v>8617</v>
      </c>
      <c r="G228" t="s">
        <v>4181</v>
      </c>
    </row>
    <row r="229" spans="1:8" x14ac:dyDescent="0.3">
      <c r="A229" s="1">
        <v>1</v>
      </c>
      <c r="B229" t="s">
        <v>640</v>
      </c>
      <c r="C229" t="s">
        <v>8618</v>
      </c>
      <c r="D229" t="s">
        <v>8619</v>
      </c>
      <c r="E229" t="s">
        <v>8620</v>
      </c>
      <c r="F229" t="s">
        <v>8621</v>
      </c>
      <c r="G229" t="s">
        <v>8622</v>
      </c>
    </row>
    <row r="230" spans="1:8" x14ac:dyDescent="0.3">
      <c r="A230" s="1">
        <v>2</v>
      </c>
      <c r="B230" t="s">
        <v>645</v>
      </c>
      <c r="C230" t="s">
        <v>331</v>
      </c>
      <c r="D230" t="s">
        <v>331</v>
      </c>
      <c r="E230" t="s">
        <v>331</v>
      </c>
      <c r="F230" t="s">
        <v>331</v>
      </c>
      <c r="G230" t="s">
        <v>331</v>
      </c>
    </row>
    <row r="231" spans="1:8" x14ac:dyDescent="0.3">
      <c r="A231" s="1">
        <v>3</v>
      </c>
      <c r="B231" t="s">
        <v>649</v>
      </c>
      <c r="C231" t="s">
        <v>331</v>
      </c>
      <c r="D231" t="s">
        <v>331</v>
      </c>
      <c r="E231" t="s">
        <v>331</v>
      </c>
      <c r="F231" t="s">
        <v>331</v>
      </c>
      <c r="G231" t="s">
        <v>331</v>
      </c>
    </row>
    <row r="232" spans="1:8" x14ac:dyDescent="0.3">
      <c r="A232" s="1">
        <v>4</v>
      </c>
      <c r="B232" t="s">
        <v>655</v>
      </c>
      <c r="C232" t="s">
        <v>8623</v>
      </c>
      <c r="D232" t="s">
        <v>2741</v>
      </c>
      <c r="E232" t="s">
        <v>8624</v>
      </c>
      <c r="F232" t="s">
        <v>8625</v>
      </c>
      <c r="G232" t="s">
        <v>8626</v>
      </c>
    </row>
    <row r="233" spans="1:8" x14ac:dyDescent="0.3">
      <c r="A233" s="1">
        <v>5</v>
      </c>
      <c r="B233" t="s">
        <v>656</v>
      </c>
      <c r="C233" t="s">
        <v>8627</v>
      </c>
      <c r="D233" t="s">
        <v>3915</v>
      </c>
      <c r="E233" t="s">
        <v>8628</v>
      </c>
      <c r="F233" t="s">
        <v>2088</v>
      </c>
      <c r="G233" t="s">
        <v>4445</v>
      </c>
    </row>
    <row r="234" spans="1:8" x14ac:dyDescent="0.3">
      <c r="A234" s="1">
        <v>6</v>
      </c>
      <c r="B234" t="s">
        <v>657</v>
      </c>
      <c r="C234" t="s">
        <v>8629</v>
      </c>
      <c r="D234" t="s">
        <v>8630</v>
      </c>
      <c r="E234" t="s">
        <v>8631</v>
      </c>
      <c r="F234" t="s">
        <v>8632</v>
      </c>
      <c r="G234" t="s">
        <v>8633</v>
      </c>
    </row>
    <row r="235" spans="1:8" x14ac:dyDescent="0.3">
      <c r="A235" s="1">
        <v>7</v>
      </c>
      <c r="B235" t="s">
        <v>663</v>
      </c>
      <c r="C235" t="s">
        <v>331</v>
      </c>
      <c r="D235" t="s">
        <v>331</v>
      </c>
      <c r="E235" t="s">
        <v>331</v>
      </c>
      <c r="F235" t="s">
        <v>331</v>
      </c>
      <c r="G235" t="s">
        <v>331</v>
      </c>
    </row>
    <row r="236" spans="1:8" x14ac:dyDescent="0.3">
      <c r="A236" s="1">
        <v>8</v>
      </c>
      <c r="B236" t="s">
        <v>664</v>
      </c>
      <c r="C236" t="s">
        <v>331</v>
      </c>
      <c r="D236" t="s">
        <v>331</v>
      </c>
      <c r="E236" t="s">
        <v>331</v>
      </c>
      <c r="F236" t="s">
        <v>331</v>
      </c>
      <c r="G236" t="s">
        <v>331</v>
      </c>
    </row>
    <row r="237" spans="1:8" x14ac:dyDescent="0.3">
      <c r="A237" s="1">
        <v>9</v>
      </c>
      <c r="B237" t="s">
        <v>665</v>
      </c>
      <c r="C237" t="s">
        <v>331</v>
      </c>
      <c r="D237" t="s">
        <v>331</v>
      </c>
      <c r="E237" t="s">
        <v>331</v>
      </c>
      <c r="F237" t="s">
        <v>331</v>
      </c>
      <c r="G237" t="s">
        <v>331</v>
      </c>
    </row>
    <row r="238" spans="1:8" x14ac:dyDescent="0.3">
      <c r="A238" s="1">
        <v>10</v>
      </c>
      <c r="B238" t="s">
        <v>666</v>
      </c>
      <c r="C238" t="s">
        <v>8634</v>
      </c>
      <c r="D238" t="s">
        <v>8634</v>
      </c>
      <c r="E238" t="s">
        <v>8635</v>
      </c>
      <c r="F238" t="s">
        <v>8636</v>
      </c>
      <c r="G238" t="s">
        <v>8636</v>
      </c>
    </row>
    <row r="239" spans="1:8" x14ac:dyDescent="0.3">
      <c r="A239" s="1">
        <v>11</v>
      </c>
      <c r="B239" t="s">
        <v>672</v>
      </c>
      <c r="C239" t="s">
        <v>8634</v>
      </c>
      <c r="D239" t="s">
        <v>8634</v>
      </c>
      <c r="E239" t="s">
        <v>8635</v>
      </c>
      <c r="F239" t="s">
        <v>8636</v>
      </c>
      <c r="G239" t="s">
        <v>8636</v>
      </c>
    </row>
    <row r="240" spans="1:8" x14ac:dyDescent="0.3">
      <c r="A240" s="1">
        <v>12</v>
      </c>
      <c r="B240" t="s">
        <v>676</v>
      </c>
      <c r="C240" t="s">
        <v>331</v>
      </c>
      <c r="D240" t="s">
        <v>331</v>
      </c>
      <c r="E240" t="s">
        <v>331</v>
      </c>
      <c r="F240" t="s">
        <v>331</v>
      </c>
      <c r="G240" t="s">
        <v>331</v>
      </c>
    </row>
    <row r="241" spans="1:8" x14ac:dyDescent="0.3">
      <c r="A241" s="1">
        <v>13</v>
      </c>
      <c r="B241" t="s">
        <v>680</v>
      </c>
      <c r="C241" t="s">
        <v>3996</v>
      </c>
      <c r="D241" t="s">
        <v>352</v>
      </c>
      <c r="E241" t="s">
        <v>658</v>
      </c>
      <c r="F241" t="s">
        <v>8637</v>
      </c>
      <c r="G241" t="s">
        <v>8638</v>
      </c>
    </row>
    <row r="242" spans="1:8" x14ac:dyDescent="0.3">
      <c r="A242" s="1">
        <v>14</v>
      </c>
      <c r="B242" t="s">
        <v>686</v>
      </c>
      <c r="C242" t="s">
        <v>3996</v>
      </c>
      <c r="D242" t="s">
        <v>352</v>
      </c>
      <c r="E242" t="s">
        <v>658</v>
      </c>
      <c r="F242" t="s">
        <v>8637</v>
      </c>
      <c r="G242" t="s">
        <v>8638</v>
      </c>
    </row>
    <row r="243" spans="1:8" x14ac:dyDescent="0.3">
      <c r="A243" s="1">
        <v>15</v>
      </c>
      <c r="B243" t="s">
        <v>687</v>
      </c>
      <c r="C243" t="s">
        <v>8639</v>
      </c>
      <c r="D243" t="s">
        <v>8640</v>
      </c>
      <c r="E243" t="s">
        <v>8641</v>
      </c>
      <c r="F243" t="s">
        <v>8642</v>
      </c>
      <c r="G243" t="s">
        <v>8643</v>
      </c>
    </row>
    <row r="244" spans="1:8" x14ac:dyDescent="0.3">
      <c r="A244" s="1">
        <v>16</v>
      </c>
      <c r="B244" t="s">
        <v>693</v>
      </c>
      <c r="C244" t="s">
        <v>331</v>
      </c>
      <c r="D244" t="s">
        <v>8644</v>
      </c>
      <c r="E244" t="s">
        <v>264</v>
      </c>
      <c r="F244" t="s">
        <v>8645</v>
      </c>
      <c r="G244" t="s">
        <v>8646</v>
      </c>
    </row>
    <row r="246" spans="1:8" x14ac:dyDescent="0.3">
      <c r="B246" s="1" t="s">
        <v>383</v>
      </c>
      <c r="C246" s="1" t="s">
        <v>319</v>
      </c>
      <c r="D246" s="1" t="s">
        <v>320</v>
      </c>
      <c r="E246" s="1" t="s">
        <v>321</v>
      </c>
      <c r="F246" s="1" t="s">
        <v>322</v>
      </c>
      <c r="G246" s="1" t="s">
        <v>323</v>
      </c>
      <c r="H246" s="1" t="s">
        <v>324</v>
      </c>
    </row>
    <row r="247" spans="1:8" x14ac:dyDescent="0.3">
      <c r="A247" s="1">
        <v>0</v>
      </c>
      <c r="B247" t="s">
        <v>698</v>
      </c>
      <c r="C247" t="s">
        <v>331</v>
      </c>
      <c r="D247" t="s">
        <v>331</v>
      </c>
      <c r="E247" t="s">
        <v>331</v>
      </c>
      <c r="F247" t="s">
        <v>331</v>
      </c>
      <c r="G247" t="s">
        <v>331</v>
      </c>
    </row>
    <row r="248" spans="1:8" x14ac:dyDescent="0.3">
      <c r="A248" s="1">
        <v>1</v>
      </c>
      <c r="B248" t="s">
        <v>699</v>
      </c>
      <c r="C248" t="s">
        <v>331</v>
      </c>
      <c r="D248" t="s">
        <v>331</v>
      </c>
      <c r="E248" t="s">
        <v>331</v>
      </c>
      <c r="F248" t="s">
        <v>331</v>
      </c>
      <c r="G248" t="s">
        <v>331</v>
      </c>
    </row>
    <row r="249" spans="1:8" x14ac:dyDescent="0.3">
      <c r="A249" s="1">
        <v>2</v>
      </c>
      <c r="B249" t="s">
        <v>700</v>
      </c>
      <c r="C249" t="s">
        <v>331</v>
      </c>
      <c r="D249" t="s">
        <v>331</v>
      </c>
      <c r="E249" t="s">
        <v>331</v>
      </c>
      <c r="F249" t="s">
        <v>331</v>
      </c>
      <c r="G249" t="s">
        <v>331</v>
      </c>
    </row>
    <row r="250" spans="1:8" x14ac:dyDescent="0.3">
      <c r="A250" s="1">
        <v>3</v>
      </c>
      <c r="B250" t="s">
        <v>701</v>
      </c>
      <c r="C250" t="s">
        <v>8647</v>
      </c>
      <c r="D250" t="s">
        <v>4185</v>
      </c>
      <c r="E250" t="s">
        <v>8648</v>
      </c>
      <c r="F250" t="s">
        <v>784</v>
      </c>
      <c r="G250" t="s">
        <v>2032</v>
      </c>
    </row>
    <row r="251" spans="1:8" x14ac:dyDescent="0.3">
      <c r="A251" s="1">
        <v>4</v>
      </c>
      <c r="B251" t="s">
        <v>706</v>
      </c>
      <c r="C251" t="s">
        <v>331</v>
      </c>
      <c r="D251" t="s">
        <v>7070</v>
      </c>
      <c r="E251" t="s">
        <v>8649</v>
      </c>
      <c r="F251" t="s">
        <v>8650</v>
      </c>
      <c r="G251" t="s">
        <v>7764</v>
      </c>
    </row>
    <row r="252" spans="1:8" x14ac:dyDescent="0.3">
      <c r="A252" s="1">
        <v>5</v>
      </c>
      <c r="B252" t="s">
        <v>711</v>
      </c>
      <c r="C252" t="s">
        <v>2317</v>
      </c>
      <c r="D252" t="s">
        <v>8651</v>
      </c>
      <c r="E252" t="s">
        <v>639</v>
      </c>
      <c r="F252" t="s">
        <v>668</v>
      </c>
      <c r="G252" t="s">
        <v>2236</v>
      </c>
    </row>
    <row r="253" spans="1:8" x14ac:dyDescent="0.3">
      <c r="A253" s="1">
        <v>6</v>
      </c>
      <c r="B253" t="s">
        <v>712</v>
      </c>
      <c r="C253" t="s">
        <v>8652</v>
      </c>
      <c r="D253" t="s">
        <v>8653</v>
      </c>
      <c r="E253" t="s">
        <v>8654</v>
      </c>
      <c r="F253" t="s">
        <v>8655</v>
      </c>
      <c r="G253" t="s">
        <v>8656</v>
      </c>
    </row>
    <row r="254" spans="1:8" x14ac:dyDescent="0.3">
      <c r="A254" s="1">
        <v>7</v>
      </c>
      <c r="B254" t="s">
        <v>718</v>
      </c>
      <c r="C254" t="s">
        <v>331</v>
      </c>
      <c r="D254" t="s">
        <v>331</v>
      </c>
      <c r="E254" t="s">
        <v>331</v>
      </c>
      <c r="F254" t="s">
        <v>331</v>
      </c>
      <c r="G254" t="s">
        <v>331</v>
      </c>
    </row>
    <row r="255" spans="1:8" x14ac:dyDescent="0.3">
      <c r="A255" s="1">
        <v>8</v>
      </c>
      <c r="B255" t="s">
        <v>719</v>
      </c>
      <c r="C255" t="s">
        <v>2780</v>
      </c>
      <c r="D255" t="s">
        <v>8657</v>
      </c>
      <c r="E255" t="s">
        <v>8658</v>
      </c>
      <c r="F255" t="s">
        <v>6138</v>
      </c>
      <c r="G255" t="s">
        <v>8659</v>
      </c>
    </row>
    <row r="256" spans="1:8" x14ac:dyDescent="0.3">
      <c r="A256" s="1">
        <v>9</v>
      </c>
      <c r="B256" t="s">
        <v>720</v>
      </c>
      <c r="C256" t="s">
        <v>8660</v>
      </c>
      <c r="D256" t="s">
        <v>8661</v>
      </c>
      <c r="E256" t="s">
        <v>8662</v>
      </c>
      <c r="F256" t="s">
        <v>8663</v>
      </c>
      <c r="G256" t="s">
        <v>8664</v>
      </c>
    </row>
    <row r="257" spans="1:7" x14ac:dyDescent="0.3">
      <c r="A257" s="1">
        <v>10</v>
      </c>
      <c r="B257" t="s">
        <v>721</v>
      </c>
      <c r="C257" t="s">
        <v>8665</v>
      </c>
      <c r="D257" t="s">
        <v>8666</v>
      </c>
      <c r="E257" t="s">
        <v>8667</v>
      </c>
      <c r="F257" t="s">
        <v>8668</v>
      </c>
      <c r="G257" t="s">
        <v>8669</v>
      </c>
    </row>
    <row r="258" spans="1:7" x14ac:dyDescent="0.3">
      <c r="A258" s="1">
        <v>11</v>
      </c>
      <c r="B258" t="s">
        <v>726</v>
      </c>
      <c r="C258" t="s">
        <v>331</v>
      </c>
      <c r="D258" t="s">
        <v>331</v>
      </c>
      <c r="E258" t="s">
        <v>331</v>
      </c>
      <c r="F258" t="s">
        <v>331</v>
      </c>
      <c r="G258" t="s">
        <v>331</v>
      </c>
    </row>
    <row r="259" spans="1:7" x14ac:dyDescent="0.3">
      <c r="A259" s="1">
        <v>12</v>
      </c>
      <c r="B259" t="s">
        <v>732</v>
      </c>
      <c r="C259" t="s">
        <v>331</v>
      </c>
      <c r="D259" t="s">
        <v>331</v>
      </c>
      <c r="E259" t="s">
        <v>331</v>
      </c>
      <c r="F259" t="s">
        <v>331</v>
      </c>
      <c r="G259" t="s">
        <v>331</v>
      </c>
    </row>
    <row r="260" spans="1:7" x14ac:dyDescent="0.3">
      <c r="A260" s="1">
        <v>13</v>
      </c>
      <c r="B260" t="s">
        <v>733</v>
      </c>
      <c r="C260" t="s">
        <v>331</v>
      </c>
      <c r="D260" t="s">
        <v>331</v>
      </c>
      <c r="E260" t="s">
        <v>331</v>
      </c>
      <c r="F260" t="s">
        <v>331</v>
      </c>
      <c r="G260" t="s">
        <v>331</v>
      </c>
    </row>
    <row r="261" spans="1:7" x14ac:dyDescent="0.3">
      <c r="A261" s="1">
        <v>14</v>
      </c>
      <c r="B261" t="s">
        <v>734</v>
      </c>
      <c r="C261" t="s">
        <v>331</v>
      </c>
      <c r="D261" t="s">
        <v>331</v>
      </c>
      <c r="E261" t="s">
        <v>331</v>
      </c>
      <c r="F261" t="s">
        <v>331</v>
      </c>
      <c r="G261" t="s">
        <v>331</v>
      </c>
    </row>
    <row r="262" spans="1:7" x14ac:dyDescent="0.3">
      <c r="A262" s="1">
        <v>15</v>
      </c>
      <c r="B262" t="s">
        <v>735</v>
      </c>
      <c r="C262" t="s">
        <v>331</v>
      </c>
      <c r="D262" t="s">
        <v>331</v>
      </c>
      <c r="E262" t="s">
        <v>331</v>
      </c>
      <c r="F262" t="s">
        <v>331</v>
      </c>
      <c r="G262" t="s">
        <v>331</v>
      </c>
    </row>
    <row r="263" spans="1:7" x14ac:dyDescent="0.3">
      <c r="A263" s="1">
        <v>16</v>
      </c>
      <c r="B263" t="s">
        <v>736</v>
      </c>
      <c r="C263" t="s">
        <v>331</v>
      </c>
      <c r="D263" t="s">
        <v>331</v>
      </c>
      <c r="E263" t="s">
        <v>331</v>
      </c>
      <c r="F263" t="s">
        <v>331</v>
      </c>
      <c r="G263" t="s">
        <v>331</v>
      </c>
    </row>
    <row r="264" spans="1:7" x14ac:dyDescent="0.3">
      <c r="A264" s="1">
        <v>17</v>
      </c>
      <c r="B264" t="s">
        <v>737</v>
      </c>
      <c r="C264" t="s">
        <v>4059</v>
      </c>
      <c r="D264" t="s">
        <v>8670</v>
      </c>
      <c r="E264" t="s">
        <v>533</v>
      </c>
      <c r="F264" t="s">
        <v>8671</v>
      </c>
      <c r="G264" t="s">
        <v>8276</v>
      </c>
    </row>
    <row r="265" spans="1:7" x14ac:dyDescent="0.3">
      <c r="A265" s="1">
        <v>18</v>
      </c>
      <c r="B265" t="s">
        <v>743</v>
      </c>
      <c r="C265" t="s">
        <v>8672</v>
      </c>
      <c r="D265" t="s">
        <v>8673</v>
      </c>
      <c r="E265" t="s">
        <v>8674</v>
      </c>
      <c r="F265" t="s">
        <v>4563</v>
      </c>
      <c r="G265" t="s">
        <v>8675</v>
      </c>
    </row>
    <row r="266" spans="1:7" x14ac:dyDescent="0.3">
      <c r="A266" s="1">
        <v>19</v>
      </c>
      <c r="B266" t="s">
        <v>744</v>
      </c>
      <c r="C266" t="s">
        <v>8676</v>
      </c>
      <c r="D266" t="s">
        <v>8677</v>
      </c>
      <c r="E266" t="s">
        <v>8678</v>
      </c>
      <c r="F266" t="s">
        <v>8679</v>
      </c>
      <c r="G266" t="s">
        <v>7168</v>
      </c>
    </row>
    <row r="267" spans="1:7" x14ac:dyDescent="0.3">
      <c r="A267" s="1">
        <v>20</v>
      </c>
      <c r="B267" t="s">
        <v>750</v>
      </c>
      <c r="C267" t="s">
        <v>2037</v>
      </c>
      <c r="D267" t="s">
        <v>8680</v>
      </c>
      <c r="E267" t="s">
        <v>8681</v>
      </c>
      <c r="F267" t="s">
        <v>8682</v>
      </c>
      <c r="G267" t="s">
        <v>8683</v>
      </c>
    </row>
    <row r="268" spans="1:7" x14ac:dyDescent="0.3">
      <c r="A268" s="1">
        <v>21</v>
      </c>
      <c r="B268" t="s">
        <v>756</v>
      </c>
      <c r="C268" t="s">
        <v>8684</v>
      </c>
      <c r="D268" t="s">
        <v>8685</v>
      </c>
      <c r="E268" t="s">
        <v>8686</v>
      </c>
      <c r="F268" t="s">
        <v>8687</v>
      </c>
      <c r="G268" t="s">
        <v>8688</v>
      </c>
    </row>
    <row r="269" spans="1:7" x14ac:dyDescent="0.3">
      <c r="A269" s="1">
        <v>22</v>
      </c>
      <c r="B269" t="s">
        <v>760</v>
      </c>
      <c r="C269" t="s">
        <v>8689</v>
      </c>
      <c r="D269" t="s">
        <v>4045</v>
      </c>
      <c r="E269" t="s">
        <v>8690</v>
      </c>
      <c r="F269" t="s">
        <v>8691</v>
      </c>
      <c r="G269" t="s">
        <v>8692</v>
      </c>
    </row>
    <row r="270" spans="1:7" x14ac:dyDescent="0.3">
      <c r="A270" s="1">
        <v>23</v>
      </c>
      <c r="B270" t="s">
        <v>761</v>
      </c>
      <c r="C270" t="s">
        <v>8693</v>
      </c>
      <c r="D270" t="s">
        <v>8694</v>
      </c>
      <c r="E270" t="s">
        <v>8695</v>
      </c>
      <c r="F270" t="s">
        <v>8696</v>
      </c>
      <c r="G270" t="s">
        <v>8697</v>
      </c>
    </row>
    <row r="271" spans="1:7" x14ac:dyDescent="0.3">
      <c r="A271" s="1">
        <v>24</v>
      </c>
      <c r="B271" t="s">
        <v>767</v>
      </c>
      <c r="C271" t="s">
        <v>331</v>
      </c>
      <c r="D271" t="s">
        <v>331</v>
      </c>
      <c r="E271" t="s">
        <v>331</v>
      </c>
      <c r="F271" t="s">
        <v>331</v>
      </c>
      <c r="G271" t="s">
        <v>331</v>
      </c>
    </row>
    <row r="272" spans="1:7" x14ac:dyDescent="0.3">
      <c r="A272" s="1">
        <v>25</v>
      </c>
      <c r="B272" t="s">
        <v>768</v>
      </c>
      <c r="C272" t="s">
        <v>8698</v>
      </c>
      <c r="D272" t="s">
        <v>8699</v>
      </c>
      <c r="E272" t="s">
        <v>8700</v>
      </c>
      <c r="F272" t="s">
        <v>8701</v>
      </c>
      <c r="G272" t="s">
        <v>8702</v>
      </c>
    </row>
    <row r="273" spans="1:7" x14ac:dyDescent="0.3">
      <c r="A273" s="1">
        <v>26</v>
      </c>
      <c r="B273" t="s">
        <v>774</v>
      </c>
      <c r="C273" t="s">
        <v>331</v>
      </c>
      <c r="D273" t="s">
        <v>331</v>
      </c>
      <c r="E273" t="s">
        <v>331</v>
      </c>
      <c r="F273" t="s">
        <v>331</v>
      </c>
      <c r="G273" t="s">
        <v>331</v>
      </c>
    </row>
    <row r="274" spans="1:7" x14ac:dyDescent="0.3">
      <c r="A274" s="1">
        <v>27</v>
      </c>
      <c r="B274" t="s">
        <v>775</v>
      </c>
      <c r="C274" t="s">
        <v>331</v>
      </c>
      <c r="D274" t="s">
        <v>331</v>
      </c>
      <c r="E274" t="s">
        <v>331</v>
      </c>
      <c r="F274" t="s">
        <v>331</v>
      </c>
      <c r="G274" t="s">
        <v>331</v>
      </c>
    </row>
    <row r="275" spans="1:7" x14ac:dyDescent="0.3">
      <c r="A275" s="1">
        <v>28</v>
      </c>
      <c r="B275" t="s">
        <v>776</v>
      </c>
      <c r="C275" t="s">
        <v>331</v>
      </c>
      <c r="D275" t="s">
        <v>331</v>
      </c>
      <c r="E275" t="s">
        <v>331</v>
      </c>
      <c r="F275" t="s">
        <v>331</v>
      </c>
      <c r="G275" t="s">
        <v>331</v>
      </c>
    </row>
    <row r="276" spans="1:7" x14ac:dyDescent="0.3">
      <c r="A276" s="1">
        <v>29</v>
      </c>
      <c r="B276" t="s">
        <v>777</v>
      </c>
      <c r="C276" t="s">
        <v>8703</v>
      </c>
      <c r="D276" t="s">
        <v>8704</v>
      </c>
      <c r="E276" t="s">
        <v>8705</v>
      </c>
      <c r="F276" t="s">
        <v>8706</v>
      </c>
      <c r="G276" t="s">
        <v>8707</v>
      </c>
    </row>
    <row r="277" spans="1:7" x14ac:dyDescent="0.3">
      <c r="A277" s="1">
        <v>30</v>
      </c>
      <c r="B277" t="s">
        <v>783</v>
      </c>
      <c r="C277" t="s">
        <v>8708</v>
      </c>
      <c r="D277" t="s">
        <v>8709</v>
      </c>
      <c r="E277" t="s">
        <v>3978</v>
      </c>
      <c r="F277" t="s">
        <v>8710</v>
      </c>
      <c r="G277" t="s">
        <v>8711</v>
      </c>
    </row>
    <row r="278" spans="1:7" x14ac:dyDescent="0.3">
      <c r="A278" s="1">
        <v>31</v>
      </c>
      <c r="B278" t="s">
        <v>789</v>
      </c>
      <c r="C278" t="s">
        <v>8712</v>
      </c>
      <c r="D278" t="s">
        <v>8713</v>
      </c>
      <c r="E278" t="s">
        <v>8714</v>
      </c>
      <c r="F278" t="s">
        <v>8715</v>
      </c>
      <c r="G278" t="s">
        <v>8716</v>
      </c>
    </row>
    <row r="279" spans="1:7" x14ac:dyDescent="0.3">
      <c r="A279" s="1">
        <v>32</v>
      </c>
      <c r="B279" t="s">
        <v>795</v>
      </c>
      <c r="C279" t="s">
        <v>331</v>
      </c>
      <c r="D279" t="s">
        <v>331</v>
      </c>
      <c r="E279" t="s">
        <v>331</v>
      </c>
      <c r="F279" t="s">
        <v>331</v>
      </c>
      <c r="G279" t="s">
        <v>331</v>
      </c>
    </row>
    <row r="280" spans="1:7" x14ac:dyDescent="0.3">
      <c r="A280" s="1">
        <v>33</v>
      </c>
      <c r="B280" t="s">
        <v>796</v>
      </c>
      <c r="C280" t="s">
        <v>8717</v>
      </c>
      <c r="D280" t="s">
        <v>8718</v>
      </c>
      <c r="E280" t="s">
        <v>8719</v>
      </c>
      <c r="F280" t="s">
        <v>8244</v>
      </c>
      <c r="G280" t="s">
        <v>8720</v>
      </c>
    </row>
    <row r="281" spans="1:7" x14ac:dyDescent="0.3">
      <c r="A281" s="1">
        <v>34</v>
      </c>
      <c r="B281" t="s">
        <v>802</v>
      </c>
      <c r="C281" t="s">
        <v>331</v>
      </c>
      <c r="D281" t="s">
        <v>331</v>
      </c>
      <c r="E281" t="s">
        <v>331</v>
      </c>
      <c r="F281" t="s">
        <v>331</v>
      </c>
      <c r="G281" t="s">
        <v>331</v>
      </c>
    </row>
    <row r="282" spans="1:7" x14ac:dyDescent="0.3">
      <c r="A282" s="1">
        <v>35</v>
      </c>
      <c r="B282" t="s">
        <v>803</v>
      </c>
      <c r="C282" t="s">
        <v>331</v>
      </c>
      <c r="D282" t="s">
        <v>331</v>
      </c>
      <c r="E282" t="s">
        <v>331</v>
      </c>
      <c r="F282" t="s">
        <v>331</v>
      </c>
      <c r="G282" t="s">
        <v>331</v>
      </c>
    </row>
    <row r="283" spans="1:7" x14ac:dyDescent="0.3">
      <c r="A283" s="1">
        <v>36</v>
      </c>
      <c r="B283" t="s">
        <v>804</v>
      </c>
      <c r="C283" t="s">
        <v>331</v>
      </c>
      <c r="D283" t="s">
        <v>331</v>
      </c>
      <c r="E283" t="s">
        <v>331</v>
      </c>
      <c r="F283" t="s">
        <v>331</v>
      </c>
      <c r="G283" t="s">
        <v>331</v>
      </c>
    </row>
    <row r="284" spans="1:7" x14ac:dyDescent="0.3">
      <c r="A284" s="1">
        <v>37</v>
      </c>
      <c r="B284" t="s">
        <v>808</v>
      </c>
      <c r="C284" t="s">
        <v>8721</v>
      </c>
      <c r="D284" t="s">
        <v>6001</v>
      </c>
      <c r="E284" t="s">
        <v>8722</v>
      </c>
      <c r="F284" t="s">
        <v>8723</v>
      </c>
      <c r="G284" t="s">
        <v>8724</v>
      </c>
    </row>
    <row r="285" spans="1:7" x14ac:dyDescent="0.3">
      <c r="A285" s="1">
        <v>38</v>
      </c>
      <c r="B285" t="s">
        <v>814</v>
      </c>
      <c r="C285" t="s">
        <v>8703</v>
      </c>
      <c r="D285" t="s">
        <v>8704</v>
      </c>
      <c r="E285" t="s">
        <v>8705</v>
      </c>
      <c r="F285" t="s">
        <v>8706</v>
      </c>
      <c r="G285" t="s">
        <v>8707</v>
      </c>
    </row>
    <row r="286" spans="1:7" x14ac:dyDescent="0.3">
      <c r="A286" s="1">
        <v>39</v>
      </c>
      <c r="B286" t="s">
        <v>815</v>
      </c>
      <c r="C286" t="s">
        <v>8721</v>
      </c>
      <c r="D286" t="s">
        <v>6001</v>
      </c>
      <c r="E286" t="s">
        <v>8722</v>
      </c>
      <c r="F286" t="s">
        <v>8723</v>
      </c>
      <c r="G286" t="s">
        <v>8724</v>
      </c>
    </row>
    <row r="287" spans="1:7" x14ac:dyDescent="0.3">
      <c r="A287" s="1">
        <v>40</v>
      </c>
      <c r="B287" t="s">
        <v>816</v>
      </c>
      <c r="C287" t="s">
        <v>331</v>
      </c>
      <c r="D287" t="s">
        <v>331</v>
      </c>
      <c r="E287" t="s">
        <v>331</v>
      </c>
      <c r="F287" t="s">
        <v>331</v>
      </c>
      <c r="G287" t="s">
        <v>331</v>
      </c>
    </row>
    <row r="288" spans="1:7" x14ac:dyDescent="0.3">
      <c r="A288" s="1">
        <v>41</v>
      </c>
      <c r="B288" t="s">
        <v>817</v>
      </c>
      <c r="C288" t="s">
        <v>8703</v>
      </c>
      <c r="D288" t="s">
        <v>8704</v>
      </c>
      <c r="E288" t="s">
        <v>8705</v>
      </c>
      <c r="F288" t="s">
        <v>8706</v>
      </c>
      <c r="G288" t="s">
        <v>8707</v>
      </c>
    </row>
    <row r="289" spans="1:8" x14ac:dyDescent="0.3">
      <c r="A289" s="1">
        <v>42</v>
      </c>
      <c r="B289" t="s">
        <v>818</v>
      </c>
      <c r="C289" t="s">
        <v>8639</v>
      </c>
      <c r="D289" t="s">
        <v>8640</v>
      </c>
      <c r="E289" t="s">
        <v>8641</v>
      </c>
      <c r="F289" t="s">
        <v>8642</v>
      </c>
      <c r="G289" t="s">
        <v>8643</v>
      </c>
    </row>
    <row r="291" spans="1:8" x14ac:dyDescent="0.3">
      <c r="B291" s="1" t="s">
        <v>318</v>
      </c>
      <c r="C291" s="1" t="s">
        <v>319</v>
      </c>
      <c r="D291" s="1" t="s">
        <v>320</v>
      </c>
      <c r="E291" s="1" t="s">
        <v>321</v>
      </c>
      <c r="F291" s="1" t="s">
        <v>322</v>
      </c>
      <c r="G291" s="1" t="s">
        <v>323</v>
      </c>
      <c r="H291" s="1" t="s">
        <v>324</v>
      </c>
    </row>
    <row r="292" spans="1:8" x14ac:dyDescent="0.3">
      <c r="A292" s="1">
        <v>0</v>
      </c>
      <c r="B292" t="s">
        <v>819</v>
      </c>
      <c r="C292" t="s">
        <v>8533</v>
      </c>
      <c r="D292" t="s">
        <v>4501</v>
      </c>
      <c r="E292" t="s">
        <v>8534</v>
      </c>
      <c r="F292" t="s">
        <v>8535</v>
      </c>
      <c r="G292" t="s">
        <v>8536</v>
      </c>
    </row>
    <row r="293" spans="1:8" x14ac:dyDescent="0.3">
      <c r="A293" s="1">
        <v>1</v>
      </c>
      <c r="B293" t="s">
        <v>488</v>
      </c>
      <c r="C293" t="s">
        <v>331</v>
      </c>
      <c r="D293" t="s">
        <v>5866</v>
      </c>
      <c r="E293" t="s">
        <v>8537</v>
      </c>
      <c r="F293" t="s">
        <v>8538</v>
      </c>
      <c r="G293" t="s">
        <v>8539</v>
      </c>
    </row>
    <row r="294" spans="1:8" x14ac:dyDescent="0.3">
      <c r="A294" s="1">
        <v>2</v>
      </c>
      <c r="B294" t="s">
        <v>820</v>
      </c>
      <c r="C294" t="s">
        <v>8472</v>
      </c>
      <c r="D294" t="s">
        <v>2639</v>
      </c>
      <c r="E294" t="s">
        <v>8473</v>
      </c>
      <c r="F294" t="s">
        <v>5087</v>
      </c>
      <c r="G294" t="s">
        <v>8474</v>
      </c>
    </row>
    <row r="295" spans="1:8" x14ac:dyDescent="0.3">
      <c r="A295" s="1">
        <v>3</v>
      </c>
      <c r="B295" t="s">
        <v>821</v>
      </c>
      <c r="C295" t="s">
        <v>3863</v>
      </c>
      <c r="D295" t="s">
        <v>2639</v>
      </c>
      <c r="E295" t="s">
        <v>5735</v>
      </c>
      <c r="F295" t="s">
        <v>5087</v>
      </c>
      <c r="G295" t="s">
        <v>8474</v>
      </c>
    </row>
    <row r="296" spans="1:8" x14ac:dyDescent="0.3">
      <c r="A296" s="1">
        <v>4</v>
      </c>
      <c r="B296" t="s">
        <v>822</v>
      </c>
      <c r="C296" t="s">
        <v>2455</v>
      </c>
      <c r="D296" t="s">
        <v>331</v>
      </c>
      <c r="E296" t="s">
        <v>8725</v>
      </c>
      <c r="F296" t="s">
        <v>331</v>
      </c>
      <c r="G296" t="s">
        <v>331</v>
      </c>
    </row>
    <row r="297" spans="1:8" x14ac:dyDescent="0.3">
      <c r="A297" s="1">
        <v>5</v>
      </c>
      <c r="B297" t="s">
        <v>823</v>
      </c>
      <c r="C297" t="s">
        <v>976</v>
      </c>
      <c r="D297" t="s">
        <v>515</v>
      </c>
      <c r="E297" t="s">
        <v>972</v>
      </c>
      <c r="F297" t="s">
        <v>8726</v>
      </c>
      <c r="G297" t="s">
        <v>3769</v>
      </c>
    </row>
    <row r="298" spans="1:8" x14ac:dyDescent="0.3">
      <c r="A298" s="1">
        <v>6</v>
      </c>
      <c r="B298" t="s">
        <v>737</v>
      </c>
      <c r="C298" t="s">
        <v>976</v>
      </c>
      <c r="D298" t="s">
        <v>515</v>
      </c>
      <c r="E298" t="s">
        <v>972</v>
      </c>
      <c r="F298" t="s">
        <v>8726</v>
      </c>
      <c r="G298" t="s">
        <v>3769</v>
      </c>
    </row>
    <row r="299" spans="1:8" x14ac:dyDescent="0.3">
      <c r="A299" s="1">
        <v>7</v>
      </c>
      <c r="B299" t="s">
        <v>828</v>
      </c>
      <c r="C299" t="s">
        <v>331</v>
      </c>
      <c r="D299" t="s">
        <v>331</v>
      </c>
      <c r="E299" t="s">
        <v>331</v>
      </c>
      <c r="F299" t="s">
        <v>331</v>
      </c>
      <c r="G299" t="s">
        <v>331</v>
      </c>
    </row>
    <row r="300" spans="1:8" x14ac:dyDescent="0.3">
      <c r="A300" s="1">
        <v>8</v>
      </c>
      <c r="B300" t="s">
        <v>829</v>
      </c>
      <c r="C300" t="s">
        <v>8727</v>
      </c>
      <c r="D300" t="s">
        <v>8728</v>
      </c>
      <c r="E300" t="s">
        <v>4047</v>
      </c>
      <c r="F300" t="s">
        <v>8729</v>
      </c>
      <c r="G300" t="s">
        <v>8730</v>
      </c>
    </row>
    <row r="301" spans="1:8" x14ac:dyDescent="0.3">
      <c r="A301" s="1">
        <v>9</v>
      </c>
      <c r="B301" t="s">
        <v>835</v>
      </c>
      <c r="C301" t="s">
        <v>8731</v>
      </c>
      <c r="D301" t="s">
        <v>8732</v>
      </c>
      <c r="E301" t="s">
        <v>8733</v>
      </c>
      <c r="F301" t="s">
        <v>8734</v>
      </c>
      <c r="G301" t="s">
        <v>8735</v>
      </c>
    </row>
    <row r="302" spans="1:8" x14ac:dyDescent="0.3">
      <c r="A302" s="1">
        <v>10</v>
      </c>
      <c r="B302" t="s">
        <v>841</v>
      </c>
      <c r="C302" t="s">
        <v>331</v>
      </c>
      <c r="D302" t="s">
        <v>331</v>
      </c>
      <c r="E302" t="s">
        <v>331</v>
      </c>
      <c r="F302" t="s">
        <v>331</v>
      </c>
      <c r="G302" t="s">
        <v>331</v>
      </c>
    </row>
    <row r="303" spans="1:8" x14ac:dyDescent="0.3">
      <c r="A303" s="1">
        <v>11</v>
      </c>
      <c r="B303" t="s">
        <v>842</v>
      </c>
      <c r="C303" t="s">
        <v>3870</v>
      </c>
      <c r="D303" t="s">
        <v>1459</v>
      </c>
      <c r="E303" t="s">
        <v>4284</v>
      </c>
      <c r="F303" t="s">
        <v>8736</v>
      </c>
      <c r="G303" t="s">
        <v>4338</v>
      </c>
    </row>
    <row r="304" spans="1:8" x14ac:dyDescent="0.3">
      <c r="A304" s="1">
        <v>12</v>
      </c>
      <c r="B304" t="s">
        <v>848</v>
      </c>
      <c r="C304" t="s">
        <v>8737</v>
      </c>
      <c r="D304" t="s">
        <v>8738</v>
      </c>
      <c r="E304" t="s">
        <v>8739</v>
      </c>
      <c r="F304" t="s">
        <v>8740</v>
      </c>
      <c r="G304" t="s">
        <v>8741</v>
      </c>
    </row>
    <row r="305" spans="1:8" x14ac:dyDescent="0.3">
      <c r="A305" s="1">
        <v>13</v>
      </c>
      <c r="B305" t="s">
        <v>701</v>
      </c>
      <c r="C305" t="s">
        <v>7644</v>
      </c>
      <c r="D305" t="s">
        <v>2642</v>
      </c>
      <c r="E305" t="s">
        <v>331</v>
      </c>
      <c r="F305" t="s">
        <v>7062</v>
      </c>
      <c r="G305" t="s">
        <v>8742</v>
      </c>
    </row>
    <row r="306" spans="1:8" x14ac:dyDescent="0.3">
      <c r="A306" s="1">
        <v>14</v>
      </c>
      <c r="B306" t="s">
        <v>859</v>
      </c>
      <c r="C306" t="s">
        <v>884</v>
      </c>
      <c r="D306" t="s">
        <v>8743</v>
      </c>
      <c r="E306" t="s">
        <v>2290</v>
      </c>
      <c r="F306" t="s">
        <v>1461</v>
      </c>
      <c r="G306" t="s">
        <v>8744</v>
      </c>
    </row>
    <row r="307" spans="1:8" x14ac:dyDescent="0.3">
      <c r="A307" s="1">
        <v>15</v>
      </c>
      <c r="B307" t="s">
        <v>865</v>
      </c>
      <c r="C307" t="s">
        <v>8745</v>
      </c>
      <c r="D307" t="s">
        <v>8746</v>
      </c>
      <c r="E307" t="s">
        <v>8747</v>
      </c>
      <c r="F307" t="s">
        <v>8748</v>
      </c>
      <c r="G307" t="s">
        <v>8749</v>
      </c>
    </row>
    <row r="308" spans="1:8" x14ac:dyDescent="0.3">
      <c r="A308" s="1">
        <v>16</v>
      </c>
      <c r="B308" t="s">
        <v>869</v>
      </c>
      <c r="C308" t="s">
        <v>331</v>
      </c>
      <c r="D308" t="s">
        <v>8750</v>
      </c>
      <c r="E308" t="s">
        <v>8751</v>
      </c>
      <c r="F308" t="s">
        <v>8752</v>
      </c>
      <c r="G308" t="s">
        <v>8753</v>
      </c>
    </row>
    <row r="309" spans="1:8" x14ac:dyDescent="0.3">
      <c r="A309" s="1">
        <v>17</v>
      </c>
      <c r="B309" t="s">
        <v>874</v>
      </c>
      <c r="C309" t="s">
        <v>8754</v>
      </c>
      <c r="D309" t="s">
        <v>8755</v>
      </c>
      <c r="E309" t="s">
        <v>8756</v>
      </c>
      <c r="F309" t="s">
        <v>8757</v>
      </c>
      <c r="G309" t="s">
        <v>8758</v>
      </c>
    </row>
    <row r="311" spans="1:8" x14ac:dyDescent="0.3">
      <c r="B311" s="1" t="s">
        <v>383</v>
      </c>
      <c r="C311" s="1" t="s">
        <v>319</v>
      </c>
      <c r="D311" s="1" t="s">
        <v>320</v>
      </c>
      <c r="E311" s="1" t="s">
        <v>321</v>
      </c>
      <c r="F311" s="1" t="s">
        <v>322</v>
      </c>
      <c r="G311" s="1" t="s">
        <v>323</v>
      </c>
      <c r="H311" s="1" t="s">
        <v>324</v>
      </c>
    </row>
    <row r="312" spans="1:8" x14ac:dyDescent="0.3">
      <c r="A312" s="1">
        <v>0</v>
      </c>
      <c r="B312" t="s">
        <v>880</v>
      </c>
      <c r="C312" t="s">
        <v>8759</v>
      </c>
      <c r="D312" t="s">
        <v>8760</v>
      </c>
      <c r="E312" t="s">
        <v>8761</v>
      </c>
      <c r="F312" t="s">
        <v>8762</v>
      </c>
      <c r="G312" t="s">
        <v>8763</v>
      </c>
    </row>
    <row r="313" spans="1:8" x14ac:dyDescent="0.3">
      <c r="A313" s="1">
        <v>1</v>
      </c>
      <c r="B313" t="s">
        <v>886</v>
      </c>
      <c r="C313" t="s">
        <v>8759</v>
      </c>
      <c r="D313" t="s">
        <v>8760</v>
      </c>
      <c r="E313" t="s">
        <v>8761</v>
      </c>
      <c r="F313" t="s">
        <v>8762</v>
      </c>
      <c r="G313" t="s">
        <v>8763</v>
      </c>
    </row>
    <row r="314" spans="1:8" x14ac:dyDescent="0.3">
      <c r="A314" s="1">
        <v>2</v>
      </c>
      <c r="B314" t="s">
        <v>892</v>
      </c>
      <c r="C314" t="s">
        <v>331</v>
      </c>
      <c r="D314" t="s">
        <v>331</v>
      </c>
      <c r="E314" t="s">
        <v>331</v>
      </c>
      <c r="F314" t="s">
        <v>331</v>
      </c>
      <c r="G314" t="s">
        <v>331</v>
      </c>
    </row>
    <row r="315" spans="1:8" x14ac:dyDescent="0.3">
      <c r="A315" s="1">
        <v>3</v>
      </c>
      <c r="B315" t="s">
        <v>898</v>
      </c>
      <c r="C315" t="s">
        <v>331</v>
      </c>
      <c r="D315" t="s">
        <v>8764</v>
      </c>
      <c r="E315" t="s">
        <v>8765</v>
      </c>
      <c r="F315" t="s">
        <v>8766</v>
      </c>
      <c r="G315" t="s">
        <v>8767</v>
      </c>
    </row>
    <row r="316" spans="1:8" x14ac:dyDescent="0.3">
      <c r="A316" s="1">
        <v>4</v>
      </c>
      <c r="B316" t="s">
        <v>903</v>
      </c>
      <c r="C316" t="s">
        <v>5676</v>
      </c>
      <c r="D316" t="s">
        <v>8768</v>
      </c>
      <c r="E316" t="s">
        <v>8769</v>
      </c>
      <c r="F316" t="s">
        <v>8770</v>
      </c>
      <c r="G316" t="s">
        <v>4551</v>
      </c>
    </row>
    <row r="317" spans="1:8" x14ac:dyDescent="0.3">
      <c r="A317" s="1">
        <v>5</v>
      </c>
      <c r="B317" t="s">
        <v>909</v>
      </c>
      <c r="C317" t="s">
        <v>331</v>
      </c>
      <c r="D317" t="s">
        <v>331</v>
      </c>
      <c r="E317" t="s">
        <v>8771</v>
      </c>
      <c r="F317" t="s">
        <v>331</v>
      </c>
      <c r="G317" t="s">
        <v>331</v>
      </c>
    </row>
    <row r="318" spans="1:8" x14ac:dyDescent="0.3">
      <c r="A318" s="1">
        <v>6</v>
      </c>
      <c r="B318" t="s">
        <v>913</v>
      </c>
      <c r="C318" t="s">
        <v>331</v>
      </c>
      <c r="D318" t="s">
        <v>331</v>
      </c>
      <c r="E318" t="s">
        <v>331</v>
      </c>
      <c r="F318" t="s">
        <v>331</v>
      </c>
      <c r="G318" t="s">
        <v>331</v>
      </c>
    </row>
    <row r="319" spans="1:8" x14ac:dyDescent="0.3">
      <c r="A319" s="1">
        <v>7</v>
      </c>
      <c r="B319" t="s">
        <v>916</v>
      </c>
      <c r="C319" t="s">
        <v>8772</v>
      </c>
      <c r="D319" t="s">
        <v>8773</v>
      </c>
      <c r="E319" t="s">
        <v>8774</v>
      </c>
      <c r="F319" t="s">
        <v>8775</v>
      </c>
      <c r="G319" t="s">
        <v>3702</v>
      </c>
    </row>
    <row r="320" spans="1:8" x14ac:dyDescent="0.3">
      <c r="A320" s="1">
        <v>8</v>
      </c>
      <c r="B320" t="s">
        <v>917</v>
      </c>
      <c r="C320" t="s">
        <v>8776</v>
      </c>
      <c r="D320" t="s">
        <v>8777</v>
      </c>
      <c r="E320" t="s">
        <v>8778</v>
      </c>
      <c r="F320" t="s">
        <v>8779</v>
      </c>
      <c r="G320" t="s">
        <v>331</v>
      </c>
    </row>
    <row r="321" spans="1:8" x14ac:dyDescent="0.3">
      <c r="A321" s="1">
        <v>9</v>
      </c>
      <c r="B321" t="s">
        <v>918</v>
      </c>
      <c r="C321" t="s">
        <v>8780</v>
      </c>
      <c r="D321" t="s">
        <v>7149</v>
      </c>
      <c r="E321" t="s">
        <v>8781</v>
      </c>
      <c r="F321" t="s">
        <v>7727</v>
      </c>
      <c r="G321" t="s">
        <v>3702</v>
      </c>
    </row>
    <row r="322" spans="1:8" x14ac:dyDescent="0.3">
      <c r="A322" s="1">
        <v>10</v>
      </c>
      <c r="B322" t="s">
        <v>919</v>
      </c>
      <c r="C322" t="s">
        <v>331</v>
      </c>
      <c r="D322" t="s">
        <v>331</v>
      </c>
      <c r="E322" t="s">
        <v>331</v>
      </c>
      <c r="F322" t="s">
        <v>331</v>
      </c>
      <c r="G322" t="s">
        <v>331</v>
      </c>
    </row>
    <row r="323" spans="1:8" x14ac:dyDescent="0.3">
      <c r="A323" s="1">
        <v>11</v>
      </c>
      <c r="B323" t="s">
        <v>920</v>
      </c>
      <c r="C323" t="s">
        <v>331</v>
      </c>
      <c r="D323" t="s">
        <v>331</v>
      </c>
      <c r="E323" t="s">
        <v>331</v>
      </c>
      <c r="F323" t="s">
        <v>331</v>
      </c>
      <c r="G323" t="s">
        <v>331</v>
      </c>
    </row>
    <row r="324" spans="1:8" x14ac:dyDescent="0.3">
      <c r="A324" s="1">
        <v>12</v>
      </c>
      <c r="B324" t="s">
        <v>922</v>
      </c>
      <c r="C324" t="s">
        <v>8782</v>
      </c>
      <c r="D324" t="s">
        <v>8783</v>
      </c>
      <c r="E324" t="s">
        <v>8784</v>
      </c>
      <c r="F324" t="s">
        <v>8785</v>
      </c>
      <c r="G324" t="s">
        <v>8786</v>
      </c>
    </row>
    <row r="325" spans="1:8" x14ac:dyDescent="0.3">
      <c r="A325" s="1">
        <v>13</v>
      </c>
      <c r="B325" t="s">
        <v>928</v>
      </c>
      <c r="C325" t="s">
        <v>331</v>
      </c>
      <c r="D325" t="s">
        <v>3707</v>
      </c>
      <c r="E325" t="s">
        <v>8787</v>
      </c>
      <c r="F325" t="s">
        <v>8788</v>
      </c>
      <c r="G325" t="s">
        <v>8789</v>
      </c>
    </row>
    <row r="326" spans="1:8" x14ac:dyDescent="0.3">
      <c r="A326" s="1">
        <v>14</v>
      </c>
      <c r="B326" t="s">
        <v>933</v>
      </c>
      <c r="C326" t="s">
        <v>8790</v>
      </c>
      <c r="D326" t="s">
        <v>8791</v>
      </c>
      <c r="E326" t="s">
        <v>2410</v>
      </c>
      <c r="F326" t="s">
        <v>8792</v>
      </c>
      <c r="G326" t="s">
        <v>8793</v>
      </c>
    </row>
    <row r="328" spans="1:8" x14ac:dyDescent="0.3">
      <c r="B328" s="1" t="s">
        <v>383</v>
      </c>
      <c r="C328" s="1" t="s">
        <v>319</v>
      </c>
      <c r="D328" s="1" t="s">
        <v>320</v>
      </c>
      <c r="E328" s="1" t="s">
        <v>321</v>
      </c>
      <c r="F328" s="1" t="s">
        <v>322</v>
      </c>
      <c r="G328" s="1" t="s">
        <v>323</v>
      </c>
      <c r="H328" s="1" t="s">
        <v>324</v>
      </c>
    </row>
    <row r="329" spans="1:8" x14ac:dyDescent="0.3">
      <c r="A329" s="1">
        <v>0</v>
      </c>
      <c r="B329" t="s">
        <v>939</v>
      </c>
      <c r="C329" t="s">
        <v>331</v>
      </c>
      <c r="D329" t="s">
        <v>331</v>
      </c>
      <c r="E329" t="s">
        <v>331</v>
      </c>
      <c r="F329" t="s">
        <v>331</v>
      </c>
      <c r="G329" t="s">
        <v>331</v>
      </c>
    </row>
    <row r="330" spans="1:8" x14ac:dyDescent="0.3">
      <c r="A330" s="1">
        <v>1</v>
      </c>
      <c r="B330" t="s">
        <v>945</v>
      </c>
      <c r="C330" t="s">
        <v>331</v>
      </c>
      <c r="D330" t="s">
        <v>331</v>
      </c>
      <c r="E330" t="s">
        <v>331</v>
      </c>
      <c r="F330" t="s">
        <v>331</v>
      </c>
      <c r="G330" t="s">
        <v>331</v>
      </c>
    </row>
    <row r="331" spans="1:8" x14ac:dyDescent="0.3">
      <c r="A331" s="1">
        <v>2</v>
      </c>
      <c r="B331" t="s">
        <v>500</v>
      </c>
      <c r="C331" t="s">
        <v>331</v>
      </c>
      <c r="D331" t="s">
        <v>331</v>
      </c>
      <c r="E331" t="s">
        <v>331</v>
      </c>
      <c r="F331" t="s">
        <v>331</v>
      </c>
      <c r="G331" t="s">
        <v>331</v>
      </c>
    </row>
    <row r="332" spans="1:8" x14ac:dyDescent="0.3">
      <c r="A332" s="1">
        <v>3</v>
      </c>
      <c r="B332" t="s">
        <v>946</v>
      </c>
      <c r="C332" t="s">
        <v>8794</v>
      </c>
      <c r="D332" t="s">
        <v>8795</v>
      </c>
      <c r="E332" t="s">
        <v>8796</v>
      </c>
      <c r="F332" t="s">
        <v>8797</v>
      </c>
      <c r="G332" t="s">
        <v>8798</v>
      </c>
    </row>
    <row r="333" spans="1:8" x14ac:dyDescent="0.3">
      <c r="A333" s="1">
        <v>4</v>
      </c>
      <c r="B333" t="s">
        <v>952</v>
      </c>
      <c r="C333" t="s">
        <v>8799</v>
      </c>
      <c r="D333" t="s">
        <v>8800</v>
      </c>
      <c r="E333" t="s">
        <v>8801</v>
      </c>
      <c r="F333" t="s">
        <v>8802</v>
      </c>
      <c r="G333" t="s">
        <v>8803</v>
      </c>
    </row>
    <row r="334" spans="1:8" x14ac:dyDescent="0.3">
      <c r="A334" s="1">
        <v>5</v>
      </c>
      <c r="B334" t="s">
        <v>956</v>
      </c>
      <c r="C334" t="s">
        <v>8804</v>
      </c>
      <c r="D334" t="s">
        <v>8805</v>
      </c>
      <c r="E334" t="s">
        <v>8806</v>
      </c>
      <c r="F334" t="s">
        <v>8807</v>
      </c>
      <c r="G334" t="s">
        <v>8808</v>
      </c>
    </row>
    <row r="335" spans="1:8" x14ac:dyDescent="0.3">
      <c r="A335" s="1">
        <v>6</v>
      </c>
      <c r="B335" t="s">
        <v>960</v>
      </c>
      <c r="C335" t="s">
        <v>331</v>
      </c>
      <c r="D335" t="s">
        <v>331</v>
      </c>
      <c r="E335" t="s">
        <v>331</v>
      </c>
      <c r="F335" t="s">
        <v>331</v>
      </c>
      <c r="G335" t="s">
        <v>331</v>
      </c>
    </row>
    <row r="336" spans="1:8" x14ac:dyDescent="0.3">
      <c r="A336" s="1">
        <v>7</v>
      </c>
      <c r="B336" t="s">
        <v>961</v>
      </c>
      <c r="C336" t="s">
        <v>8804</v>
      </c>
      <c r="D336" t="s">
        <v>8805</v>
      </c>
      <c r="E336" t="s">
        <v>8806</v>
      </c>
      <c r="F336" t="s">
        <v>8807</v>
      </c>
      <c r="G336" t="s">
        <v>8808</v>
      </c>
    </row>
    <row r="337" spans="1:7" x14ac:dyDescent="0.3">
      <c r="A337" s="1">
        <v>8</v>
      </c>
      <c r="B337" t="s">
        <v>962</v>
      </c>
      <c r="C337" t="s">
        <v>331</v>
      </c>
      <c r="D337" t="s">
        <v>331</v>
      </c>
      <c r="E337" t="s">
        <v>331</v>
      </c>
      <c r="F337" t="s">
        <v>331</v>
      </c>
      <c r="G337" t="s">
        <v>331</v>
      </c>
    </row>
    <row r="338" spans="1:7" x14ac:dyDescent="0.3">
      <c r="A338" s="1">
        <v>9</v>
      </c>
      <c r="B338" t="s">
        <v>968</v>
      </c>
      <c r="C338" t="s">
        <v>331</v>
      </c>
      <c r="D338" t="s">
        <v>331</v>
      </c>
      <c r="E338" t="s">
        <v>331</v>
      </c>
      <c r="F338" t="s">
        <v>331</v>
      </c>
      <c r="G338" t="s">
        <v>331</v>
      </c>
    </row>
    <row r="339" spans="1:7" x14ac:dyDescent="0.3">
      <c r="A339" s="1">
        <v>10</v>
      </c>
      <c r="B339" t="s">
        <v>969</v>
      </c>
      <c r="C339" t="s">
        <v>331</v>
      </c>
      <c r="D339" t="s">
        <v>331</v>
      </c>
      <c r="E339" t="s">
        <v>331</v>
      </c>
      <c r="F339" t="s">
        <v>331</v>
      </c>
      <c r="G339" t="s">
        <v>331</v>
      </c>
    </row>
    <row r="340" spans="1:7" x14ac:dyDescent="0.3">
      <c r="A340" s="1">
        <v>11</v>
      </c>
      <c r="B340" t="s">
        <v>970</v>
      </c>
      <c r="C340" t="s">
        <v>331</v>
      </c>
      <c r="D340" t="s">
        <v>331</v>
      </c>
      <c r="E340" t="s">
        <v>331</v>
      </c>
      <c r="F340" t="s">
        <v>331</v>
      </c>
      <c r="G340" t="s">
        <v>331</v>
      </c>
    </row>
    <row r="341" spans="1:7" x14ac:dyDescent="0.3">
      <c r="A341" s="1">
        <v>12</v>
      </c>
      <c r="B341" t="s">
        <v>971</v>
      </c>
      <c r="C341" t="s">
        <v>331</v>
      </c>
      <c r="D341" t="s">
        <v>331</v>
      </c>
      <c r="E341" t="s">
        <v>331</v>
      </c>
      <c r="F341" t="s">
        <v>331</v>
      </c>
      <c r="G341" t="s">
        <v>331</v>
      </c>
    </row>
    <row r="342" spans="1:7" x14ac:dyDescent="0.3">
      <c r="A342" s="1">
        <v>13</v>
      </c>
      <c r="B342" t="s">
        <v>829</v>
      </c>
      <c r="C342" t="s">
        <v>7061</v>
      </c>
      <c r="D342" t="s">
        <v>8809</v>
      </c>
      <c r="E342" t="s">
        <v>8810</v>
      </c>
      <c r="F342" t="s">
        <v>8811</v>
      </c>
      <c r="G342" t="s">
        <v>8812</v>
      </c>
    </row>
    <row r="343" spans="1:7" x14ac:dyDescent="0.3">
      <c r="A343" s="1">
        <v>14</v>
      </c>
      <c r="B343" t="s">
        <v>919</v>
      </c>
      <c r="C343" t="s">
        <v>331</v>
      </c>
      <c r="D343" t="s">
        <v>331</v>
      </c>
      <c r="E343" t="s">
        <v>331</v>
      </c>
      <c r="F343" t="s">
        <v>331</v>
      </c>
      <c r="G343" t="s">
        <v>331</v>
      </c>
    </row>
    <row r="344" spans="1:7" x14ac:dyDescent="0.3">
      <c r="A344" s="1">
        <v>15</v>
      </c>
      <c r="B344" t="s">
        <v>920</v>
      </c>
      <c r="C344" t="s">
        <v>7061</v>
      </c>
      <c r="D344" t="s">
        <v>8809</v>
      </c>
      <c r="E344" t="s">
        <v>8810</v>
      </c>
      <c r="F344" t="s">
        <v>8811</v>
      </c>
      <c r="G344" t="s">
        <v>8812</v>
      </c>
    </row>
    <row r="345" spans="1:7" x14ac:dyDescent="0.3">
      <c r="A345" s="1">
        <v>16</v>
      </c>
      <c r="B345" t="s">
        <v>975</v>
      </c>
      <c r="C345" t="s">
        <v>8813</v>
      </c>
      <c r="D345" t="s">
        <v>8814</v>
      </c>
      <c r="E345" t="s">
        <v>8815</v>
      </c>
      <c r="F345" t="s">
        <v>8816</v>
      </c>
      <c r="G345" t="s">
        <v>8817</v>
      </c>
    </row>
    <row r="346" spans="1:7" x14ac:dyDescent="0.3">
      <c r="A346" s="1">
        <v>17</v>
      </c>
      <c r="B346" t="s">
        <v>980</v>
      </c>
      <c r="C346" t="s">
        <v>331</v>
      </c>
      <c r="D346" t="s">
        <v>8818</v>
      </c>
      <c r="E346" t="s">
        <v>8819</v>
      </c>
      <c r="F346" t="s">
        <v>8820</v>
      </c>
      <c r="G346" t="s">
        <v>8821</v>
      </c>
    </row>
    <row r="347" spans="1:7" x14ac:dyDescent="0.3">
      <c r="A347" s="1">
        <v>18</v>
      </c>
      <c r="B347" t="s">
        <v>985</v>
      </c>
      <c r="C347" t="s">
        <v>8822</v>
      </c>
      <c r="D347" t="s">
        <v>8823</v>
      </c>
      <c r="E347" t="s">
        <v>8824</v>
      </c>
      <c r="F347" t="s">
        <v>8825</v>
      </c>
      <c r="G347" t="s">
        <v>8826</v>
      </c>
    </row>
    <row r="348" spans="1:7" x14ac:dyDescent="0.3">
      <c r="A348" s="1">
        <v>19</v>
      </c>
      <c r="B348" t="s">
        <v>990</v>
      </c>
      <c r="C348" t="s">
        <v>7645</v>
      </c>
      <c r="D348" t="s">
        <v>4316</v>
      </c>
      <c r="E348" t="s">
        <v>940</v>
      </c>
      <c r="F348" t="s">
        <v>8827</v>
      </c>
      <c r="G348" t="s">
        <v>3084</v>
      </c>
    </row>
    <row r="349" spans="1:7" x14ac:dyDescent="0.3">
      <c r="A349" s="1">
        <v>20</v>
      </c>
      <c r="B349" t="s">
        <v>996</v>
      </c>
      <c r="C349" t="s">
        <v>997</v>
      </c>
      <c r="D349" t="s">
        <v>997</v>
      </c>
      <c r="E349" t="s">
        <v>997</v>
      </c>
      <c r="F349" t="s">
        <v>997</v>
      </c>
      <c r="G349" t="s">
        <v>997</v>
      </c>
    </row>
    <row r="350" spans="1:7" x14ac:dyDescent="0.3">
      <c r="A350" s="1">
        <v>21</v>
      </c>
      <c r="B350" t="s">
        <v>998</v>
      </c>
      <c r="C350" t="s">
        <v>2640</v>
      </c>
      <c r="D350" t="s">
        <v>8828</v>
      </c>
      <c r="E350" t="s">
        <v>8829</v>
      </c>
      <c r="F350" t="s">
        <v>8830</v>
      </c>
      <c r="G350" t="s">
        <v>8831</v>
      </c>
    </row>
    <row r="351" spans="1:7" x14ac:dyDescent="0.3">
      <c r="A351" s="1">
        <v>22</v>
      </c>
      <c r="B351" t="s">
        <v>1004</v>
      </c>
      <c r="C351" t="s">
        <v>8832</v>
      </c>
      <c r="D351" t="s">
        <v>8833</v>
      </c>
      <c r="E351" t="s">
        <v>5181</v>
      </c>
      <c r="F351" t="s">
        <v>8834</v>
      </c>
      <c r="G351" t="s">
        <v>8835</v>
      </c>
    </row>
    <row r="352" spans="1:7" x14ac:dyDescent="0.3">
      <c r="A352" s="1">
        <v>23</v>
      </c>
      <c r="B352" t="s">
        <v>1009</v>
      </c>
      <c r="C352" t="s">
        <v>331</v>
      </c>
      <c r="D352" t="s">
        <v>8836</v>
      </c>
      <c r="E352" t="s">
        <v>8837</v>
      </c>
      <c r="F352" t="s">
        <v>8838</v>
      </c>
      <c r="G352" t="s">
        <v>8839</v>
      </c>
    </row>
    <row r="353" spans="1:7" x14ac:dyDescent="0.3">
      <c r="A353" s="1">
        <v>24</v>
      </c>
      <c r="B353" t="s">
        <v>1014</v>
      </c>
      <c r="C353" t="s">
        <v>331</v>
      </c>
      <c r="D353" t="s">
        <v>331</v>
      </c>
      <c r="E353" t="s">
        <v>331</v>
      </c>
      <c r="F353" t="s">
        <v>331</v>
      </c>
      <c r="G353" t="s">
        <v>8580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2"/>
  <sheetViews>
    <sheetView topLeftCell="B1" workbookViewId="0"/>
  </sheetViews>
  <sheetFormatPr defaultRowHeight="14.4" x14ac:dyDescent="0.3"/>
  <cols>
    <col min="1" max="1" width="0" hidden="1" customWidth="1"/>
    <col min="2" max="7" width="20.6640625" customWidth="1"/>
  </cols>
  <sheetData>
    <row r="1" spans="1:11" x14ac:dyDescent="0.3">
      <c r="B1" t="s">
        <v>0</v>
      </c>
      <c r="C1" t="s">
        <v>8840</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Menon Bearings Limited</v>
      </c>
    </row>
    <row r="2" spans="1:11" x14ac:dyDescent="0.3">
      <c r="B2" t="s">
        <v>2</v>
      </c>
      <c r="C2" t="s">
        <v>8841</v>
      </c>
      <c r="K2" t="str">
        <f>LEFT(C1,FIND("(",C1) - 2)</f>
        <v>Menon Bearings Limited</v>
      </c>
    </row>
    <row r="3" spans="1:11" x14ac:dyDescent="0.3">
      <c r="K3" t="str">
        <f>" is scheduled to report earnings "&amp;IFERROR("between "&amp;LEFT(C20,FIND("-",C20)-2)&amp;" and "&amp;RIGHT(C20,FIND("-",C20)-2),"on "&amp;C20)</f>
        <v xml:space="preserve"> is scheduled to report earnings on Jul 20, 2017</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$84.75, up 4.24% after opening up slightly over yesterday's close</v>
      </c>
    </row>
    <row r="5" spans="1:11" x14ac:dyDescent="0.3">
      <c r="K5" t="str">
        <f>"The one year target estimate for " &amp; D1 &amp; " is " &amp; TEXT(C23,"$####.#0")</f>
        <v>The one year target estimate for Menon Bearings Limited is $48.0</v>
      </c>
    </row>
    <row r="6" spans="1:11" x14ac:dyDescent="0.3">
      <c r="K6" t="str">
        <f>" which would be " &amp; IF(OR(LEFT(ABS((C23-C2)/C2*100),1)="8",LEFT(ABS((C23-C2)/C2*100),2)="18"), "an ", "a ")  &amp;TEXT(ABS((C23-C2)/C2),"####.#0%")&amp;IF((C23-C2)&gt;0," increase over"," decrease from")&amp;" the current price"</f>
        <v xml:space="preserve"> which would be a 43.36% decrease from the current price</v>
      </c>
    </row>
    <row r="7" spans="1:11" x14ac:dyDescent="0.3">
      <c r="A7" s="1">
        <v>0</v>
      </c>
      <c r="B7" t="s">
        <v>5</v>
      </c>
      <c r="C7" t="s">
        <v>8842</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remain constant over the next quarter based on the average of  analyst estimates (Yahoo Finance)</v>
      </c>
    </row>
    <row r="8" spans="1:11" x14ac:dyDescent="0.3">
      <c r="A8" s="1">
        <v>1</v>
      </c>
      <c r="B8" t="s">
        <v>7</v>
      </c>
      <c r="C8" t="s">
        <v>8843</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near the middle of its 52 week range</v>
      </c>
    </row>
    <row r="9" spans="1:11" x14ac:dyDescent="0.3">
      <c r="A9" s="1">
        <v>2</v>
      </c>
      <c r="B9" t="s">
        <v>9</v>
      </c>
      <c r="C9" t="s">
        <v>209</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11</v>
      </c>
      <c r="C10" t="s">
        <v>209</v>
      </c>
    </row>
    <row r="11" spans="1:11" x14ac:dyDescent="0.3">
      <c r="A11" s="1">
        <v>4</v>
      </c>
      <c r="B11" t="s">
        <v>13</v>
      </c>
      <c r="C11" t="s">
        <v>8844</v>
      </c>
    </row>
    <row r="12" spans="1:11" x14ac:dyDescent="0.3">
      <c r="A12" s="1">
        <v>5</v>
      </c>
      <c r="B12" t="s">
        <v>15</v>
      </c>
      <c r="C12" t="s">
        <v>8845</v>
      </c>
      <c r="D12" t="str">
        <f>LEFT(C12,FIND("-",C12)-2)</f>
        <v>60.80</v>
      </c>
      <c r="E12" t="str">
        <f>TRIM(RIGHT(C12,FIND("-",C12)-1))</f>
        <v>102.20</v>
      </c>
    </row>
    <row r="13" spans="1:11" x14ac:dyDescent="0.3">
      <c r="A13" s="1">
        <v>6</v>
      </c>
      <c r="B13" t="s">
        <v>17</v>
      </c>
      <c r="C13" t="s">
        <v>8846</v>
      </c>
    </row>
    <row r="14" spans="1:11" x14ac:dyDescent="0.3">
      <c r="A14" s="1">
        <v>7</v>
      </c>
      <c r="B14" t="s">
        <v>19</v>
      </c>
      <c r="C14" t="s">
        <v>8847</v>
      </c>
    </row>
    <row r="16" spans="1:11" x14ac:dyDescent="0.3">
      <c r="A16" s="1">
        <v>0</v>
      </c>
      <c r="B16" t="s">
        <v>21</v>
      </c>
      <c r="C16" t="s">
        <v>8848</v>
      </c>
    </row>
    <row r="17" spans="1:11" x14ac:dyDescent="0.3">
      <c r="A17" s="1">
        <v>1</v>
      </c>
      <c r="B17" t="s">
        <v>23</v>
      </c>
      <c r="K17" t="str">
        <f>K2 &amp; K3 &amp; ". " &amp; K4 &amp; ". " &amp; K5 &amp; K6 &amp; ". " &amp; K7 &amp; ". " &amp; K8 &amp; ". " &amp; K9 &amp; "."</f>
        <v>Menon Bearings Limited is scheduled to report earnings on Jul 20, 2017. The stock is currently trading at $84.75, up 4.24% after opening up slightly over yesterday's close. The one year target estimate for Menon Bearings Limited is $48.0 which would be a 43.36% decrease from the current price. Earnings are expected to remain constant over the next quarter based on the average of  analyst estimates (Yahoo Finance). The stock is trading near the middle of its 52 week range. Over the last 4 quarters, we've seen a positive earnings surprise 4 times, and a negative earnings surprise 0 times.</v>
      </c>
    </row>
    <row r="18" spans="1:11" x14ac:dyDescent="0.3">
      <c r="A18" s="1">
        <v>2</v>
      </c>
      <c r="B18" t="s">
        <v>24</v>
      </c>
      <c r="C18" t="s">
        <v>8849</v>
      </c>
    </row>
    <row r="19" spans="1:11" x14ac:dyDescent="0.3">
      <c r="A19" s="1">
        <v>3</v>
      </c>
      <c r="B19" t="s">
        <v>26</v>
      </c>
      <c r="C19" t="s">
        <v>8850</v>
      </c>
    </row>
    <row r="20" spans="1:11" x14ac:dyDescent="0.3">
      <c r="A20" s="1">
        <v>4</v>
      </c>
      <c r="B20" t="s">
        <v>28</v>
      </c>
      <c r="C20" t="s">
        <v>1167</v>
      </c>
    </row>
    <row r="21" spans="1:11" x14ac:dyDescent="0.3">
      <c r="A21" s="1">
        <v>5</v>
      </c>
      <c r="B21" t="s">
        <v>30</v>
      </c>
      <c r="C21" t="s">
        <v>31</v>
      </c>
    </row>
    <row r="22" spans="1:11" x14ac:dyDescent="0.3">
      <c r="A22" s="1">
        <v>6</v>
      </c>
      <c r="B22" t="s">
        <v>32</v>
      </c>
    </row>
    <row r="23" spans="1:11" x14ac:dyDescent="0.3">
      <c r="A23" s="1">
        <v>7</v>
      </c>
      <c r="B23" t="s">
        <v>33</v>
      </c>
      <c r="C23" t="s">
        <v>8851</v>
      </c>
    </row>
    <row r="26" spans="1:11" x14ac:dyDescent="0.3">
      <c r="B26" s="1" t="s">
        <v>35</v>
      </c>
      <c r="C26" s="1" t="s">
        <v>36</v>
      </c>
      <c r="D26" s="1" t="s">
        <v>37</v>
      </c>
      <c r="E26" s="1" t="s">
        <v>8852</v>
      </c>
      <c r="F26" s="1" t="s">
        <v>8853</v>
      </c>
    </row>
    <row r="27" spans="1:11" x14ac:dyDescent="0.3">
      <c r="A27" s="1">
        <v>0</v>
      </c>
      <c r="B27" t="s">
        <v>40</v>
      </c>
      <c r="E27">
        <v>1</v>
      </c>
    </row>
    <row r="28" spans="1:11" x14ac:dyDescent="0.3">
      <c r="A28" s="1">
        <v>1</v>
      </c>
      <c r="B28" t="s">
        <v>41</v>
      </c>
      <c r="E28">
        <v>4.3899999999999997</v>
      </c>
    </row>
    <row r="29" spans="1:11" x14ac:dyDescent="0.3">
      <c r="A29" s="1">
        <v>2</v>
      </c>
      <c r="B29" t="s">
        <v>42</v>
      </c>
      <c r="E29">
        <v>4.3899999999999997</v>
      </c>
    </row>
    <row r="30" spans="1:11" x14ac:dyDescent="0.3">
      <c r="A30" s="1">
        <v>3</v>
      </c>
      <c r="B30" t="s">
        <v>43</v>
      </c>
      <c r="E30">
        <v>4.3899999999999997</v>
      </c>
    </row>
    <row r="31" spans="1:11" x14ac:dyDescent="0.3">
      <c r="A31" s="1">
        <v>4</v>
      </c>
      <c r="B31" t="s">
        <v>44</v>
      </c>
      <c r="E31">
        <v>3.43</v>
      </c>
      <c r="F31">
        <v>4.3899999999999997</v>
      </c>
    </row>
    <row r="33" spans="1:6" x14ac:dyDescent="0.3">
      <c r="B33" s="1" t="s">
        <v>45</v>
      </c>
      <c r="C33" s="1" t="s">
        <v>36</v>
      </c>
      <c r="D33" s="1" t="s">
        <v>37</v>
      </c>
      <c r="E33" s="1" t="s">
        <v>8852</v>
      </c>
      <c r="F33" s="1" t="s">
        <v>8853</v>
      </c>
    </row>
    <row r="34" spans="1:6" x14ac:dyDescent="0.3">
      <c r="A34" s="1">
        <v>0</v>
      </c>
      <c r="B34" t="s">
        <v>40</v>
      </c>
      <c r="E34" t="s">
        <v>223</v>
      </c>
    </row>
    <row r="35" spans="1:6" x14ac:dyDescent="0.3">
      <c r="A35" s="1">
        <v>1</v>
      </c>
      <c r="B35" t="s">
        <v>41</v>
      </c>
      <c r="E35" t="s">
        <v>4637</v>
      </c>
    </row>
    <row r="36" spans="1:6" x14ac:dyDescent="0.3">
      <c r="A36" s="1">
        <v>2</v>
      </c>
      <c r="B36" t="s">
        <v>42</v>
      </c>
      <c r="E36" t="s">
        <v>4637</v>
      </c>
    </row>
    <row r="37" spans="1:6" x14ac:dyDescent="0.3">
      <c r="A37" s="1">
        <v>3</v>
      </c>
      <c r="B37" t="s">
        <v>43</v>
      </c>
      <c r="E37" t="s">
        <v>4637</v>
      </c>
    </row>
    <row r="38" spans="1:6" x14ac:dyDescent="0.3">
      <c r="A38" s="1">
        <v>4</v>
      </c>
      <c r="B38" t="s">
        <v>53</v>
      </c>
      <c r="E38" t="s">
        <v>4622</v>
      </c>
      <c r="F38" t="s">
        <v>4637</v>
      </c>
    </row>
    <row r="39" spans="1:6" x14ac:dyDescent="0.3">
      <c r="A39" s="1">
        <v>5</v>
      </c>
      <c r="B39" t="s">
        <v>55</v>
      </c>
      <c r="E39" t="s">
        <v>1194</v>
      </c>
    </row>
    <row r="41" spans="1:6" x14ac:dyDescent="0.3">
      <c r="B41" s="1" t="s">
        <v>58</v>
      </c>
      <c r="C41" s="1" t="s">
        <v>1028</v>
      </c>
      <c r="D41" s="1" t="s">
        <v>1029</v>
      </c>
      <c r="E41" s="1" t="s">
        <v>1030</v>
      </c>
      <c r="F41" s="1" t="s">
        <v>62</v>
      </c>
    </row>
    <row r="42" spans="1:6" x14ac:dyDescent="0.3">
      <c r="A42" s="1">
        <v>0</v>
      </c>
      <c r="B42" t="s">
        <v>63</v>
      </c>
      <c r="F42" t="s">
        <v>3146</v>
      </c>
    </row>
    <row r="43" spans="1:6" x14ac:dyDescent="0.3">
      <c r="A43" s="1">
        <v>1</v>
      </c>
      <c r="B43" t="s">
        <v>66</v>
      </c>
      <c r="F43" t="s">
        <v>2142</v>
      </c>
    </row>
    <row r="44" spans="1:6" x14ac:dyDescent="0.3">
      <c r="A44" s="1">
        <v>2</v>
      </c>
      <c r="B44" t="s">
        <v>69</v>
      </c>
      <c r="F44" t="s">
        <v>2505</v>
      </c>
    </row>
    <row r="45" spans="1:6" x14ac:dyDescent="0.3">
      <c r="A45" s="1">
        <v>3</v>
      </c>
      <c r="B45" t="s">
        <v>72</v>
      </c>
      <c r="F45" t="s">
        <v>8854</v>
      </c>
    </row>
    <row r="47" spans="1:6" x14ac:dyDescent="0.3">
      <c r="B47" s="1" t="s">
        <v>75</v>
      </c>
      <c r="C47" s="1" t="s">
        <v>36</v>
      </c>
      <c r="D47" s="1" t="s">
        <v>37</v>
      </c>
      <c r="E47" s="1" t="s">
        <v>8852</v>
      </c>
      <c r="F47" s="1" t="s">
        <v>8853</v>
      </c>
    </row>
    <row r="48" spans="1:6" x14ac:dyDescent="0.3">
      <c r="A48" s="1">
        <v>0</v>
      </c>
      <c r="B48" t="s">
        <v>76</v>
      </c>
      <c r="E48">
        <v>4.3899999999999997</v>
      </c>
    </row>
    <row r="49" spans="1:6" x14ac:dyDescent="0.3">
      <c r="A49" s="1">
        <v>1</v>
      </c>
      <c r="B49" t="s">
        <v>77</v>
      </c>
      <c r="E49">
        <v>4.3899999999999997</v>
      </c>
    </row>
    <row r="50" spans="1:6" x14ac:dyDescent="0.3">
      <c r="A50" s="1">
        <v>2</v>
      </c>
      <c r="B50" t="s">
        <v>78</v>
      </c>
      <c r="E50">
        <v>4.3899999999999997</v>
      </c>
    </row>
    <row r="51" spans="1:6" x14ac:dyDescent="0.3">
      <c r="A51" s="1">
        <v>3</v>
      </c>
      <c r="B51" t="s">
        <v>79</v>
      </c>
      <c r="E51">
        <v>4.3899999999999997</v>
      </c>
    </row>
    <row r="52" spans="1:6" x14ac:dyDescent="0.3">
      <c r="A52" s="1">
        <v>4</v>
      </c>
      <c r="B52" t="s">
        <v>80</v>
      </c>
      <c r="E52">
        <v>4.3899999999999997</v>
      </c>
    </row>
    <row r="54" spans="1:6" x14ac:dyDescent="0.3">
      <c r="B54" s="1" t="s">
        <v>81</v>
      </c>
      <c r="C54" s="1" t="s">
        <v>36</v>
      </c>
      <c r="D54" s="1" t="s">
        <v>37</v>
      </c>
      <c r="E54" s="1" t="s">
        <v>8852</v>
      </c>
      <c r="F54" s="1" t="s">
        <v>8853</v>
      </c>
    </row>
    <row r="55" spans="1:6" x14ac:dyDescent="0.3">
      <c r="A55" s="1">
        <v>0</v>
      </c>
      <c r="B55" t="s">
        <v>82</v>
      </c>
    </row>
    <row r="56" spans="1:6" x14ac:dyDescent="0.3">
      <c r="A56" s="1">
        <v>1</v>
      </c>
      <c r="B56" t="s">
        <v>83</v>
      </c>
    </row>
    <row r="57" spans="1:6" x14ac:dyDescent="0.3">
      <c r="A57" s="1">
        <v>2</v>
      </c>
      <c r="B57" t="s">
        <v>84</v>
      </c>
    </row>
    <row r="58" spans="1:6" x14ac:dyDescent="0.3">
      <c r="A58" s="1">
        <v>3</v>
      </c>
      <c r="B58" t="s">
        <v>85</v>
      </c>
    </row>
    <row r="60" spans="1:6" x14ac:dyDescent="0.3">
      <c r="B60" s="1" t="s">
        <v>86</v>
      </c>
      <c r="C60" s="1" t="s">
        <v>8855</v>
      </c>
      <c r="D60" s="1" t="s">
        <v>88</v>
      </c>
      <c r="E60" s="1" t="s">
        <v>89</v>
      </c>
      <c r="F60" s="1" t="s">
        <v>90</v>
      </c>
    </row>
    <row r="61" spans="1:6" x14ac:dyDescent="0.3">
      <c r="A61" s="1">
        <v>0</v>
      </c>
      <c r="B61" t="s">
        <v>91</v>
      </c>
      <c r="F61">
        <v>0.19</v>
      </c>
    </row>
    <row r="62" spans="1:6" x14ac:dyDescent="0.3">
      <c r="A62" s="1">
        <v>1</v>
      </c>
      <c r="B62" t="s">
        <v>93</v>
      </c>
      <c r="F62">
        <v>0.21</v>
      </c>
    </row>
    <row r="63" spans="1:6" x14ac:dyDescent="0.3">
      <c r="A63" s="1">
        <v>2</v>
      </c>
      <c r="B63" t="s">
        <v>95</v>
      </c>
      <c r="C63" t="s">
        <v>8856</v>
      </c>
      <c r="F63">
        <v>0.08</v>
      </c>
    </row>
    <row r="64" spans="1:6" x14ac:dyDescent="0.3">
      <c r="A64" s="1">
        <v>3</v>
      </c>
      <c r="B64" t="s">
        <v>96</v>
      </c>
      <c r="F64">
        <v>0.12</v>
      </c>
    </row>
    <row r="65" spans="1:6" x14ac:dyDescent="0.3">
      <c r="A65" s="1">
        <v>4</v>
      </c>
      <c r="B65" t="s">
        <v>98</v>
      </c>
      <c r="F65">
        <v>0.09</v>
      </c>
    </row>
    <row r="66" spans="1:6" x14ac:dyDescent="0.3">
      <c r="A66" s="1">
        <v>5</v>
      </c>
      <c r="B66" t="s">
        <v>100</v>
      </c>
      <c r="C66" t="s">
        <v>8857</v>
      </c>
    </row>
    <row r="68" spans="1:6" x14ac:dyDescent="0.3">
      <c r="A68" s="1">
        <v>0</v>
      </c>
      <c r="B68" t="s">
        <v>102</v>
      </c>
      <c r="C68" t="s">
        <v>8848</v>
      </c>
    </row>
    <row r="69" spans="1:6" x14ac:dyDescent="0.3">
      <c r="A69" s="1">
        <v>1</v>
      </c>
      <c r="B69" t="s">
        <v>103</v>
      </c>
    </row>
    <row r="70" spans="1:6" x14ac:dyDescent="0.3">
      <c r="A70" s="1">
        <v>2</v>
      </c>
      <c r="B70" t="s">
        <v>104</v>
      </c>
      <c r="C70" t="s">
        <v>8849</v>
      </c>
    </row>
    <row r="71" spans="1:6" x14ac:dyDescent="0.3">
      <c r="A71" s="1">
        <v>3</v>
      </c>
      <c r="B71" t="s">
        <v>105</v>
      </c>
    </row>
    <row r="72" spans="1:6" x14ac:dyDescent="0.3">
      <c r="A72" s="1">
        <v>4</v>
      </c>
      <c r="B72" t="s">
        <v>107</v>
      </c>
    </row>
    <row r="73" spans="1:6" x14ac:dyDescent="0.3">
      <c r="A73" s="1">
        <v>5</v>
      </c>
      <c r="B73" t="s">
        <v>109</v>
      </c>
      <c r="C73" t="s">
        <v>8858</v>
      </c>
    </row>
    <row r="74" spans="1:6" x14ac:dyDescent="0.3">
      <c r="A74" s="1">
        <v>6</v>
      </c>
      <c r="B74" t="s">
        <v>111</v>
      </c>
      <c r="C74" t="s">
        <v>4388</v>
      </c>
    </row>
    <row r="75" spans="1:6" x14ac:dyDescent="0.3">
      <c r="A75" s="1">
        <v>7</v>
      </c>
      <c r="B75" t="s">
        <v>113</v>
      </c>
    </row>
    <row r="76" spans="1:6" x14ac:dyDescent="0.3">
      <c r="A76" s="1">
        <v>8</v>
      </c>
      <c r="B76" t="s">
        <v>114</v>
      </c>
    </row>
    <row r="78" spans="1:6" x14ac:dyDescent="0.3">
      <c r="A78" s="1">
        <v>0</v>
      </c>
      <c r="B78" t="s">
        <v>115</v>
      </c>
      <c r="C78" t="s">
        <v>118</v>
      </c>
    </row>
    <row r="79" spans="1:6" x14ac:dyDescent="0.3">
      <c r="A79" s="1">
        <v>1</v>
      </c>
      <c r="B79" t="s">
        <v>117</v>
      </c>
      <c r="C79" t="s">
        <v>118</v>
      </c>
    </row>
    <row r="81" spans="1:3" x14ac:dyDescent="0.3">
      <c r="A81" s="1">
        <v>0</v>
      </c>
      <c r="B81" t="s">
        <v>119</v>
      </c>
      <c r="C81" t="s">
        <v>8859</v>
      </c>
    </row>
    <row r="82" spans="1:3" x14ac:dyDescent="0.3">
      <c r="A82" s="1">
        <v>1</v>
      </c>
      <c r="B82" t="s">
        <v>121</v>
      </c>
      <c r="C82" t="s">
        <v>8860</v>
      </c>
    </row>
    <row r="84" spans="1:3" x14ac:dyDescent="0.3">
      <c r="A84" s="1">
        <v>0</v>
      </c>
      <c r="B84" t="s">
        <v>123</v>
      </c>
      <c r="C84" t="s">
        <v>8861</v>
      </c>
    </row>
    <row r="85" spans="1:3" x14ac:dyDescent="0.3">
      <c r="A85" s="1">
        <v>1</v>
      </c>
      <c r="B85" t="s">
        <v>124</v>
      </c>
      <c r="C85" t="s">
        <v>8862</v>
      </c>
    </row>
    <row r="87" spans="1:3" x14ac:dyDescent="0.3">
      <c r="A87" s="1">
        <v>0</v>
      </c>
      <c r="B87" t="s">
        <v>126</v>
      </c>
      <c r="C87" t="s">
        <v>4622</v>
      </c>
    </row>
    <row r="88" spans="1:3" x14ac:dyDescent="0.3">
      <c r="A88" s="1">
        <v>1</v>
      </c>
      <c r="B88" t="s">
        <v>128</v>
      </c>
      <c r="C88" t="s">
        <v>8863</v>
      </c>
    </row>
    <row r="89" spans="1:3" x14ac:dyDescent="0.3">
      <c r="A89" s="1">
        <v>2</v>
      </c>
      <c r="B89" t="s">
        <v>130</v>
      </c>
      <c r="C89" t="s">
        <v>3164</v>
      </c>
    </row>
    <row r="90" spans="1:3" x14ac:dyDescent="0.3">
      <c r="A90" s="1">
        <v>3</v>
      </c>
      <c r="B90" t="s">
        <v>132</v>
      </c>
      <c r="C90" t="s">
        <v>8864</v>
      </c>
    </row>
    <row r="91" spans="1:3" x14ac:dyDescent="0.3">
      <c r="A91" s="1">
        <v>4</v>
      </c>
      <c r="B91" t="s">
        <v>134</v>
      </c>
      <c r="C91" t="s">
        <v>8865</v>
      </c>
    </row>
    <row r="92" spans="1:3" x14ac:dyDescent="0.3">
      <c r="A92" s="1">
        <v>5</v>
      </c>
      <c r="B92" t="s">
        <v>136</v>
      </c>
      <c r="C92" t="s">
        <v>8866</v>
      </c>
    </row>
    <row r="93" spans="1:3" x14ac:dyDescent="0.3">
      <c r="A93" s="1">
        <v>6</v>
      </c>
      <c r="B93" t="s">
        <v>138</v>
      </c>
      <c r="C93" t="s">
        <v>8850</v>
      </c>
    </row>
    <row r="94" spans="1:3" x14ac:dyDescent="0.3">
      <c r="A94" s="1">
        <v>7</v>
      </c>
      <c r="B94" t="s">
        <v>139</v>
      </c>
      <c r="C94" t="s">
        <v>8867</v>
      </c>
    </row>
    <row r="96" spans="1:3" x14ac:dyDescent="0.3">
      <c r="A96" s="1">
        <v>0</v>
      </c>
      <c r="B96" t="s">
        <v>140</v>
      </c>
      <c r="C96" t="s">
        <v>8868</v>
      </c>
    </row>
    <row r="97" spans="1:3" x14ac:dyDescent="0.3">
      <c r="A97" s="1">
        <v>1</v>
      </c>
      <c r="B97" t="s">
        <v>142</v>
      </c>
      <c r="C97" t="s">
        <v>8869</v>
      </c>
    </row>
    <row r="98" spans="1:3" x14ac:dyDescent="0.3">
      <c r="A98" s="1">
        <v>2</v>
      </c>
      <c r="B98" t="s">
        <v>144</v>
      </c>
      <c r="C98" t="s">
        <v>8870</v>
      </c>
    </row>
    <row r="99" spans="1:3" x14ac:dyDescent="0.3">
      <c r="A99" s="1">
        <v>3</v>
      </c>
      <c r="B99" t="s">
        <v>146</v>
      </c>
      <c r="C99" t="s">
        <v>8871</v>
      </c>
    </row>
    <row r="100" spans="1:3" x14ac:dyDescent="0.3">
      <c r="A100" s="1">
        <v>4</v>
      </c>
      <c r="B100" t="s">
        <v>148</v>
      </c>
      <c r="C100" t="s">
        <v>4091</v>
      </c>
    </row>
    <row r="101" spans="1:3" x14ac:dyDescent="0.3">
      <c r="A101" s="1">
        <v>5</v>
      </c>
      <c r="B101" t="s">
        <v>149</v>
      </c>
      <c r="C101" t="s">
        <v>7847</v>
      </c>
    </row>
    <row r="103" spans="1:3" x14ac:dyDescent="0.3">
      <c r="A103" s="1">
        <v>0</v>
      </c>
      <c r="B103" t="s">
        <v>151</v>
      </c>
      <c r="C103" t="s">
        <v>8872</v>
      </c>
    </row>
    <row r="104" spans="1:3" x14ac:dyDescent="0.3">
      <c r="A104" s="1">
        <v>1</v>
      </c>
      <c r="B104" t="s">
        <v>152</v>
      </c>
      <c r="C104" t="s">
        <v>8873</v>
      </c>
    </row>
    <row r="106" spans="1:3" x14ac:dyDescent="0.3">
      <c r="A106" s="1">
        <v>0</v>
      </c>
      <c r="B106" t="s">
        <v>23</v>
      </c>
    </row>
    <row r="107" spans="1:3" x14ac:dyDescent="0.3">
      <c r="A107" s="1">
        <v>1</v>
      </c>
      <c r="B107" t="s">
        <v>153</v>
      </c>
      <c r="C107" t="s">
        <v>8874</v>
      </c>
    </row>
    <row r="108" spans="1:3" x14ac:dyDescent="0.3">
      <c r="A108" s="1">
        <v>2</v>
      </c>
      <c r="B108" t="s">
        <v>155</v>
      </c>
      <c r="C108" t="s">
        <v>156</v>
      </c>
    </row>
    <row r="109" spans="1:3" x14ac:dyDescent="0.3">
      <c r="A109" s="1">
        <v>3</v>
      </c>
      <c r="B109" t="s">
        <v>157</v>
      </c>
      <c r="C109" t="s">
        <v>8875</v>
      </c>
    </row>
    <row r="110" spans="1:3" x14ac:dyDescent="0.3">
      <c r="A110" s="1">
        <v>4</v>
      </c>
      <c r="B110" t="s">
        <v>159</v>
      </c>
      <c r="C110" t="s">
        <v>8876</v>
      </c>
    </row>
    <row r="111" spans="1:3" x14ac:dyDescent="0.3">
      <c r="A111" s="1">
        <v>5</v>
      </c>
      <c r="B111" t="s">
        <v>161</v>
      </c>
      <c r="C111" t="s">
        <v>8877</v>
      </c>
    </row>
    <row r="112" spans="1:3" x14ac:dyDescent="0.3">
      <c r="A112" s="1">
        <v>6</v>
      </c>
      <c r="B112" t="s">
        <v>163</v>
      </c>
      <c r="C112" t="s">
        <v>8878</v>
      </c>
    </row>
    <row r="114" spans="1:3" x14ac:dyDescent="0.3">
      <c r="A114" s="1">
        <v>0</v>
      </c>
      <c r="B114" t="s">
        <v>165</v>
      </c>
      <c r="C114" t="s">
        <v>8879</v>
      </c>
    </row>
    <row r="115" spans="1:3" x14ac:dyDescent="0.3">
      <c r="A115" s="1">
        <v>1</v>
      </c>
      <c r="B115" t="s">
        <v>167</v>
      </c>
      <c r="C115" t="s">
        <v>8880</v>
      </c>
    </row>
    <row r="116" spans="1:3" x14ac:dyDescent="0.3">
      <c r="A116" s="1">
        <v>2</v>
      </c>
      <c r="B116" t="s">
        <v>169</v>
      </c>
      <c r="C116" t="s">
        <v>8881</v>
      </c>
    </row>
    <row r="117" spans="1:3" x14ac:dyDescent="0.3">
      <c r="A117" s="1">
        <v>3</v>
      </c>
      <c r="B117" t="s">
        <v>171</v>
      </c>
      <c r="C117" t="s">
        <v>7921</v>
      </c>
    </row>
    <row r="118" spans="1:3" x14ac:dyDescent="0.3">
      <c r="A118" s="1">
        <v>4</v>
      </c>
      <c r="B118" t="s">
        <v>173</v>
      </c>
    </row>
    <row r="119" spans="1:3" x14ac:dyDescent="0.3">
      <c r="A119" s="1">
        <v>5</v>
      </c>
      <c r="B119" t="s">
        <v>174</v>
      </c>
    </row>
    <row r="120" spans="1:3" x14ac:dyDescent="0.3">
      <c r="A120" s="1">
        <v>6</v>
      </c>
      <c r="B120" t="s">
        <v>175</v>
      </c>
    </row>
    <row r="121" spans="1:3" x14ac:dyDescent="0.3">
      <c r="A121" s="1">
        <v>7</v>
      </c>
      <c r="B121" t="s">
        <v>176</v>
      </c>
    </row>
    <row r="122" spans="1:3" x14ac:dyDescent="0.3">
      <c r="A122" s="1">
        <v>8</v>
      </c>
      <c r="B122" t="s">
        <v>177</v>
      </c>
    </row>
    <row r="123" spans="1:3" x14ac:dyDescent="0.3">
      <c r="A123" s="1">
        <v>9</v>
      </c>
      <c r="B123" t="s">
        <v>178</v>
      </c>
    </row>
    <row r="125" spans="1:3" x14ac:dyDescent="0.3">
      <c r="A125" s="1">
        <v>0</v>
      </c>
      <c r="B125" t="s">
        <v>179</v>
      </c>
    </row>
    <row r="126" spans="1:3" x14ac:dyDescent="0.3">
      <c r="A126" s="1">
        <v>1</v>
      </c>
      <c r="B126" t="s">
        <v>180</v>
      </c>
    </row>
    <row r="127" spans="1:3" x14ac:dyDescent="0.3">
      <c r="A127" s="1">
        <v>2</v>
      </c>
      <c r="B127" t="s">
        <v>181</v>
      </c>
      <c r="C127" t="s">
        <v>1467</v>
      </c>
    </row>
    <row r="128" spans="1:3" x14ac:dyDescent="0.3">
      <c r="A128" s="1">
        <v>3</v>
      </c>
      <c r="B128" t="s">
        <v>183</v>
      </c>
      <c r="C128" t="s">
        <v>8882</v>
      </c>
    </row>
    <row r="129" spans="1:6" x14ac:dyDescent="0.3">
      <c r="A129" s="1">
        <v>4</v>
      </c>
      <c r="B129" t="s">
        <v>185</v>
      </c>
    </row>
    <row r="130" spans="1:6" x14ac:dyDescent="0.3">
      <c r="A130" s="1">
        <v>5</v>
      </c>
      <c r="B130" t="s">
        <v>186</v>
      </c>
    </row>
    <row r="131" spans="1:6" x14ac:dyDescent="0.3">
      <c r="A131" s="1">
        <v>6</v>
      </c>
      <c r="B131" t="s">
        <v>187</v>
      </c>
    </row>
    <row r="132" spans="1:6" x14ac:dyDescent="0.3">
      <c r="A132" s="1">
        <v>7</v>
      </c>
      <c r="B132" t="s">
        <v>188</v>
      </c>
    </row>
    <row r="133" spans="1:6" x14ac:dyDescent="0.3">
      <c r="A133" s="1">
        <v>8</v>
      </c>
      <c r="B133" t="s">
        <v>189</v>
      </c>
      <c r="C133" t="s">
        <v>8883</v>
      </c>
    </row>
    <row r="134" spans="1:6" x14ac:dyDescent="0.3">
      <c r="A134" s="1">
        <v>9</v>
      </c>
      <c r="B134" t="s">
        <v>190</v>
      </c>
      <c r="C134" t="s">
        <v>8884</v>
      </c>
    </row>
    <row r="137" spans="1:6" x14ac:dyDescent="0.3">
      <c r="B137" s="1" t="s">
        <v>191</v>
      </c>
      <c r="C137" s="1" t="s">
        <v>192</v>
      </c>
      <c r="D137" s="1" t="s">
        <v>193</v>
      </c>
      <c r="E137" s="1" t="s">
        <v>194</v>
      </c>
      <c r="F137" s="1" t="s">
        <v>195</v>
      </c>
    </row>
    <row r="138" spans="1:6" x14ac:dyDescent="0.3">
      <c r="A138" s="1">
        <v>0</v>
      </c>
      <c r="B138" t="s">
        <v>8885</v>
      </c>
      <c r="C138" t="s">
        <v>8886</v>
      </c>
      <c r="D138" t="s">
        <v>485</v>
      </c>
      <c r="F138">
        <v>74</v>
      </c>
    </row>
    <row r="139" spans="1:6" x14ac:dyDescent="0.3">
      <c r="A139" s="1">
        <v>1</v>
      </c>
      <c r="B139" t="s">
        <v>8887</v>
      </c>
      <c r="C139" t="s">
        <v>8888</v>
      </c>
      <c r="D139" t="s">
        <v>1353</v>
      </c>
      <c r="F139">
        <v>50</v>
      </c>
    </row>
    <row r="140" spans="1:6" x14ac:dyDescent="0.3">
      <c r="A140" s="1">
        <v>2</v>
      </c>
      <c r="B140" t="s">
        <v>8889</v>
      </c>
      <c r="C140" t="s">
        <v>8890</v>
      </c>
      <c r="D140" t="s">
        <v>551</v>
      </c>
      <c r="F140">
        <v>61</v>
      </c>
    </row>
    <row r="141" spans="1:6" x14ac:dyDescent="0.3">
      <c r="A141" s="1">
        <v>3</v>
      </c>
      <c r="B141" t="s">
        <v>8891</v>
      </c>
      <c r="C141" t="s">
        <v>201</v>
      </c>
      <c r="F141">
        <v>50</v>
      </c>
    </row>
    <row r="142" spans="1:6" x14ac:dyDescent="0.3">
      <c r="A142" s="1">
        <v>4</v>
      </c>
      <c r="B142" t="s">
        <v>8892</v>
      </c>
      <c r="C142" t="s">
        <v>8893</v>
      </c>
      <c r="D142" t="s">
        <v>8894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2"/>
  <sheetViews>
    <sheetView topLeftCell="B1" workbookViewId="0"/>
  </sheetViews>
  <sheetFormatPr defaultRowHeight="14.4" x14ac:dyDescent="0.3"/>
  <cols>
    <col min="1" max="1" width="0" hidden="1" customWidth="1"/>
    <col min="2" max="7" width="20.6640625" customWidth="1"/>
  </cols>
  <sheetData>
    <row r="1" spans="1:11" x14ac:dyDescent="0.3">
      <c r="B1" t="s">
        <v>0</v>
      </c>
      <c r="C1" t="s">
        <v>8895</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Metso</v>
      </c>
    </row>
    <row r="2" spans="1:11" x14ac:dyDescent="0.3">
      <c r="B2" t="s">
        <v>2</v>
      </c>
      <c r="C2" t="s">
        <v>8896</v>
      </c>
      <c r="K2" t="str">
        <f>LEFT(C1,FIND("(",C1) - 2)</f>
        <v>Metso Corporation</v>
      </c>
    </row>
    <row r="3" spans="1:11" x14ac:dyDescent="0.3">
      <c r="K3" t="str">
        <f>" is scheduled to report earnings "&amp;IFERROR("between "&amp;LEFT(C20,FIND("-",C20)-2)&amp;" and "&amp;RIGHT(C20,FIND("-",C20)-2),"on "&amp;C20)</f>
        <v xml:space="preserve"> is scheduled to report earnings on Jul 21, 2017</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$31.27, down .51% after opening at the same price as yesterday's close</v>
      </c>
    </row>
    <row r="5" spans="1:11" x14ac:dyDescent="0.3">
      <c r="K5" t="str">
        <f>"The one year target estimate for " &amp; D1 &amp; " is " &amp; TEXT(C23,"$####.#0")</f>
        <v>The one year target estimate for Metso is $30.95</v>
      </c>
    </row>
    <row r="6" spans="1:11" x14ac:dyDescent="0.3">
      <c r="K6" t="str">
        <f>" which would be " &amp; IF(OR(LEFT(ABS((C23-C2)/C2*100),1)="8",LEFT(ABS((C23-C2)/C2*100),2)="18"), "an ", "a ")  &amp;TEXT(ABS((C23-C2)/C2),"####.#0%")&amp;IF((C23-C2)&gt;0," increase over"," decrease from")&amp;" the current price"</f>
        <v xml:space="preserve"> which would be a 1.02% decrease from the current price</v>
      </c>
    </row>
    <row r="7" spans="1:11" x14ac:dyDescent="0.3">
      <c r="A7" s="1">
        <v>0</v>
      </c>
      <c r="B7" t="s">
        <v>5</v>
      </c>
      <c r="C7" t="s">
        <v>8897</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increase by 2.86% over last quarter based on the average of 9 analyst estimates (Yahoo Finance)</v>
      </c>
    </row>
    <row r="8" spans="1:11" x14ac:dyDescent="0.3">
      <c r="A8" s="1">
        <v>1</v>
      </c>
      <c r="B8" t="s">
        <v>7</v>
      </c>
      <c r="C8" t="s">
        <v>8897</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9</v>
      </c>
      <c r="C9" t="s">
        <v>8898</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1 time, and a negative earnings surprise 3 times</v>
      </c>
    </row>
    <row r="10" spans="1:11" x14ac:dyDescent="0.3">
      <c r="A10" s="1">
        <v>3</v>
      </c>
      <c r="B10" t="s">
        <v>11</v>
      </c>
      <c r="C10" t="s">
        <v>8899</v>
      </c>
    </row>
    <row r="11" spans="1:11" x14ac:dyDescent="0.3">
      <c r="A11" s="1">
        <v>4</v>
      </c>
      <c r="B11" t="s">
        <v>13</v>
      </c>
      <c r="C11" t="s">
        <v>8900</v>
      </c>
    </row>
    <row r="12" spans="1:11" x14ac:dyDescent="0.3">
      <c r="A12" s="1">
        <v>5</v>
      </c>
      <c r="B12" t="s">
        <v>15</v>
      </c>
      <c r="C12" t="s">
        <v>8901</v>
      </c>
      <c r="D12" t="str">
        <f>LEFT(C12,FIND("-",C12)-2)</f>
        <v>22.89</v>
      </c>
      <c r="E12" t="str">
        <f>TRIM(RIGHT(C12,FIND("-",C12)-1))</f>
        <v>33.73</v>
      </c>
    </row>
    <row r="13" spans="1:11" x14ac:dyDescent="0.3">
      <c r="A13" s="1">
        <v>6</v>
      </c>
      <c r="B13" t="s">
        <v>17</v>
      </c>
      <c r="C13" t="s">
        <v>8902</v>
      </c>
    </row>
    <row r="14" spans="1:11" x14ac:dyDescent="0.3">
      <c r="A14" s="1">
        <v>7</v>
      </c>
      <c r="B14" t="s">
        <v>19</v>
      </c>
      <c r="C14" t="s">
        <v>8903</v>
      </c>
    </row>
    <row r="16" spans="1:11" x14ac:dyDescent="0.3">
      <c r="A16" s="1">
        <v>0</v>
      </c>
      <c r="B16" t="s">
        <v>21</v>
      </c>
      <c r="C16" t="s">
        <v>5714</v>
      </c>
    </row>
    <row r="17" spans="1:11" x14ac:dyDescent="0.3">
      <c r="A17" s="1">
        <v>1</v>
      </c>
      <c r="B17" t="s">
        <v>23</v>
      </c>
      <c r="K17" t="str">
        <f>K2 &amp; K3 &amp; ". " &amp; K4 &amp; ". " &amp; K5 &amp; K6 &amp; ". " &amp; K7 &amp; ". " &amp; K8 &amp; ". " &amp; K9 &amp; "."</f>
        <v>Metso Corporation is scheduled to report earnings on Jul 21, 2017. The stock is currently trading at $31.27, down .51% after opening at the same price as yesterday's close. The one year target estimate for Metso is $30.95 which would be a 1.02% decrease from the current price. Earnings are expected to increase by 2.86% over last quarter based on the average of 9 analyst estimates (Yahoo Finance). The stock is trading in the high end of its 52-week range. Over the last 4 quarters, we've seen a positive earnings surprise 1 time, and a negative earnings surprise 3 times.</v>
      </c>
    </row>
    <row r="18" spans="1:11" x14ac:dyDescent="0.3">
      <c r="A18" s="1">
        <v>2</v>
      </c>
      <c r="B18" t="s">
        <v>24</v>
      </c>
      <c r="C18" t="s">
        <v>8904</v>
      </c>
    </row>
    <row r="19" spans="1:11" x14ac:dyDescent="0.3">
      <c r="A19" s="1">
        <v>3</v>
      </c>
      <c r="B19" t="s">
        <v>26</v>
      </c>
      <c r="C19" t="s">
        <v>247</v>
      </c>
    </row>
    <row r="20" spans="1:11" x14ac:dyDescent="0.3">
      <c r="A20" s="1">
        <v>4</v>
      </c>
      <c r="B20" t="s">
        <v>28</v>
      </c>
      <c r="C20" t="s">
        <v>29</v>
      </c>
    </row>
    <row r="21" spans="1:11" x14ac:dyDescent="0.3">
      <c r="A21" s="1">
        <v>5</v>
      </c>
      <c r="B21" t="s">
        <v>30</v>
      </c>
      <c r="C21" t="s">
        <v>31</v>
      </c>
    </row>
    <row r="22" spans="1:11" x14ac:dyDescent="0.3">
      <c r="A22" s="1">
        <v>6</v>
      </c>
      <c r="B22" t="s">
        <v>32</v>
      </c>
    </row>
    <row r="23" spans="1:11" x14ac:dyDescent="0.3">
      <c r="A23" s="1">
        <v>7</v>
      </c>
      <c r="B23" t="s">
        <v>33</v>
      </c>
      <c r="C23" t="s">
        <v>8905</v>
      </c>
    </row>
    <row r="26" spans="1:11" x14ac:dyDescent="0.3">
      <c r="B26" s="1" t="s">
        <v>35</v>
      </c>
      <c r="C26" s="1" t="s">
        <v>36</v>
      </c>
      <c r="D26" s="1" t="s">
        <v>37</v>
      </c>
      <c r="E26" s="1" t="s">
        <v>38</v>
      </c>
      <c r="F26" s="1" t="s">
        <v>39</v>
      </c>
    </row>
    <row r="27" spans="1:11" x14ac:dyDescent="0.3">
      <c r="A27" s="1">
        <v>0</v>
      </c>
      <c r="B27" t="s">
        <v>40</v>
      </c>
      <c r="C27">
        <v>9</v>
      </c>
      <c r="D27">
        <v>10</v>
      </c>
      <c r="E27">
        <v>19</v>
      </c>
      <c r="F27">
        <v>20</v>
      </c>
    </row>
    <row r="28" spans="1:11" x14ac:dyDescent="0.3">
      <c r="A28" s="1">
        <v>1</v>
      </c>
      <c r="B28" t="s">
        <v>41</v>
      </c>
      <c r="C28">
        <v>0.35</v>
      </c>
      <c r="D28">
        <v>0.36</v>
      </c>
      <c r="E28">
        <v>1.33</v>
      </c>
      <c r="F28">
        <v>1.56</v>
      </c>
    </row>
    <row r="29" spans="1:11" x14ac:dyDescent="0.3">
      <c r="A29" s="1">
        <v>2</v>
      </c>
      <c r="B29" t="s">
        <v>42</v>
      </c>
      <c r="C29">
        <v>0.32</v>
      </c>
      <c r="D29">
        <v>0.27</v>
      </c>
      <c r="E29">
        <v>1.19</v>
      </c>
      <c r="F29">
        <v>1.22</v>
      </c>
    </row>
    <row r="30" spans="1:11" x14ac:dyDescent="0.3">
      <c r="A30" s="1">
        <v>3</v>
      </c>
      <c r="B30" t="s">
        <v>43</v>
      </c>
      <c r="C30">
        <v>0.42</v>
      </c>
      <c r="D30">
        <v>0.53</v>
      </c>
      <c r="E30">
        <v>1.7</v>
      </c>
      <c r="F30">
        <v>2.13</v>
      </c>
    </row>
    <row r="31" spans="1:11" x14ac:dyDescent="0.3">
      <c r="A31" s="1">
        <v>4</v>
      </c>
      <c r="B31" t="s">
        <v>44</v>
      </c>
      <c r="C31">
        <v>0.28000000000000003</v>
      </c>
      <c r="D31">
        <v>0.1</v>
      </c>
      <c r="E31">
        <v>1.18</v>
      </c>
      <c r="F31">
        <v>1.33</v>
      </c>
    </row>
    <row r="33" spans="1:6" x14ac:dyDescent="0.3">
      <c r="B33" s="1" t="s">
        <v>45</v>
      </c>
      <c r="C33" s="1" t="s">
        <v>36</v>
      </c>
      <c r="D33" s="1" t="s">
        <v>37</v>
      </c>
      <c r="E33" s="1" t="s">
        <v>38</v>
      </c>
      <c r="F33" s="1" t="s">
        <v>39</v>
      </c>
    </row>
    <row r="34" spans="1:6" x14ac:dyDescent="0.3">
      <c r="A34" s="1">
        <v>0</v>
      </c>
      <c r="B34" t="s">
        <v>40</v>
      </c>
      <c r="C34" t="s">
        <v>8906</v>
      </c>
      <c r="D34" t="s">
        <v>3208</v>
      </c>
      <c r="E34" t="s">
        <v>8907</v>
      </c>
      <c r="F34" t="s">
        <v>8908</v>
      </c>
    </row>
    <row r="35" spans="1:6" x14ac:dyDescent="0.3">
      <c r="A35" s="1">
        <v>1</v>
      </c>
      <c r="B35" t="s">
        <v>41</v>
      </c>
      <c r="C35" t="s">
        <v>8909</v>
      </c>
      <c r="D35" t="s">
        <v>8910</v>
      </c>
      <c r="E35" t="s">
        <v>8911</v>
      </c>
      <c r="F35" t="s">
        <v>6348</v>
      </c>
    </row>
    <row r="36" spans="1:6" x14ac:dyDescent="0.3">
      <c r="A36" s="1">
        <v>2</v>
      </c>
      <c r="B36" t="s">
        <v>42</v>
      </c>
      <c r="C36" t="s">
        <v>8912</v>
      </c>
      <c r="D36" t="s">
        <v>8913</v>
      </c>
      <c r="E36" t="s">
        <v>6531</v>
      </c>
      <c r="F36" t="s">
        <v>2830</v>
      </c>
    </row>
    <row r="37" spans="1:6" x14ac:dyDescent="0.3">
      <c r="A37" s="1">
        <v>3</v>
      </c>
      <c r="B37" t="s">
        <v>43</v>
      </c>
      <c r="C37" t="s">
        <v>8914</v>
      </c>
      <c r="D37" t="s">
        <v>8915</v>
      </c>
      <c r="E37" t="s">
        <v>3694</v>
      </c>
      <c r="F37" t="s">
        <v>4803</v>
      </c>
    </row>
    <row r="38" spans="1:6" x14ac:dyDescent="0.3">
      <c r="A38" s="1">
        <v>4</v>
      </c>
      <c r="B38" t="s">
        <v>53</v>
      </c>
      <c r="C38" t="s">
        <v>8916</v>
      </c>
      <c r="D38" t="s">
        <v>8917</v>
      </c>
      <c r="E38" t="s">
        <v>8918</v>
      </c>
      <c r="F38" t="s">
        <v>8911</v>
      </c>
    </row>
    <row r="39" spans="1:6" x14ac:dyDescent="0.3">
      <c r="A39" s="1">
        <v>5</v>
      </c>
      <c r="B39" t="s">
        <v>55</v>
      </c>
      <c r="C39" t="s">
        <v>3308</v>
      </c>
      <c r="D39" t="s">
        <v>1193</v>
      </c>
      <c r="E39" t="s">
        <v>4928</v>
      </c>
      <c r="F39" t="s">
        <v>3308</v>
      </c>
    </row>
    <row r="41" spans="1:6" x14ac:dyDescent="0.3">
      <c r="B41" s="1" t="s">
        <v>58</v>
      </c>
      <c r="C41" s="1" t="s">
        <v>60</v>
      </c>
      <c r="D41" s="1" t="s">
        <v>61</v>
      </c>
      <c r="E41" s="1" t="s">
        <v>1101</v>
      </c>
      <c r="F41" s="1" t="s">
        <v>62</v>
      </c>
    </row>
    <row r="42" spans="1:6" x14ac:dyDescent="0.3">
      <c r="A42" s="1">
        <v>0</v>
      </c>
      <c r="B42" t="s">
        <v>63</v>
      </c>
      <c r="C42" t="s">
        <v>8919</v>
      </c>
      <c r="D42" t="s">
        <v>3149</v>
      </c>
      <c r="E42" t="s">
        <v>1191</v>
      </c>
      <c r="F42" t="s">
        <v>1944</v>
      </c>
    </row>
    <row r="43" spans="1:6" x14ac:dyDescent="0.3">
      <c r="A43" s="1">
        <v>1</v>
      </c>
      <c r="B43" t="s">
        <v>66</v>
      </c>
      <c r="C43" t="s">
        <v>3148</v>
      </c>
      <c r="D43" t="s">
        <v>1048</v>
      </c>
      <c r="E43" t="s">
        <v>8919</v>
      </c>
      <c r="F43" t="s">
        <v>2516</v>
      </c>
    </row>
    <row r="44" spans="1:6" x14ac:dyDescent="0.3">
      <c r="A44" s="1">
        <v>2</v>
      </c>
      <c r="B44" t="s">
        <v>69</v>
      </c>
      <c r="C44" t="s">
        <v>3395</v>
      </c>
      <c r="D44" t="s">
        <v>8920</v>
      </c>
      <c r="E44" t="s">
        <v>3397</v>
      </c>
      <c r="F44" t="s">
        <v>1192</v>
      </c>
    </row>
    <row r="45" spans="1:6" x14ac:dyDescent="0.3">
      <c r="A45" s="1">
        <v>3</v>
      </c>
      <c r="B45" t="s">
        <v>72</v>
      </c>
      <c r="C45" t="s">
        <v>4053</v>
      </c>
      <c r="D45" t="s">
        <v>8921</v>
      </c>
      <c r="E45" t="s">
        <v>8922</v>
      </c>
      <c r="F45" t="s">
        <v>6681</v>
      </c>
    </row>
    <row r="47" spans="1:6" x14ac:dyDescent="0.3">
      <c r="B47" s="1" t="s">
        <v>75</v>
      </c>
      <c r="C47" s="1" t="s">
        <v>36</v>
      </c>
      <c r="D47" s="1" t="s">
        <v>37</v>
      </c>
      <c r="E47" s="1" t="s">
        <v>38</v>
      </c>
      <c r="F47" s="1" t="s">
        <v>39</v>
      </c>
    </row>
    <row r="48" spans="1:6" x14ac:dyDescent="0.3">
      <c r="A48" s="1">
        <v>0</v>
      </c>
      <c r="B48" t="s">
        <v>76</v>
      </c>
      <c r="C48">
        <v>0.35</v>
      </c>
      <c r="D48">
        <v>0.36</v>
      </c>
      <c r="E48">
        <v>1.33</v>
      </c>
      <c r="F48">
        <v>1.56</v>
      </c>
    </row>
    <row r="49" spans="1:6" x14ac:dyDescent="0.3">
      <c r="A49" s="1">
        <v>1</v>
      </c>
      <c r="B49" t="s">
        <v>77</v>
      </c>
      <c r="C49">
        <v>0.35</v>
      </c>
      <c r="D49">
        <v>0.36</v>
      </c>
      <c r="E49">
        <v>1.33</v>
      </c>
      <c r="F49">
        <v>1.56</v>
      </c>
    </row>
    <row r="50" spans="1:6" x14ac:dyDescent="0.3">
      <c r="A50" s="1">
        <v>2</v>
      </c>
      <c r="B50" t="s">
        <v>78</v>
      </c>
      <c r="C50">
        <v>0.35</v>
      </c>
      <c r="D50">
        <v>0.37</v>
      </c>
      <c r="E50">
        <v>1.33</v>
      </c>
      <c r="F50">
        <v>1.57</v>
      </c>
    </row>
    <row r="51" spans="1:6" x14ac:dyDescent="0.3">
      <c r="A51" s="1">
        <v>3</v>
      </c>
      <c r="B51" t="s">
        <v>79</v>
      </c>
      <c r="C51">
        <v>0.35</v>
      </c>
      <c r="D51">
        <v>0.37</v>
      </c>
      <c r="E51">
        <v>1.33</v>
      </c>
      <c r="F51">
        <v>1.56</v>
      </c>
    </row>
    <row r="52" spans="1:6" x14ac:dyDescent="0.3">
      <c r="A52" s="1">
        <v>4</v>
      </c>
      <c r="B52" t="s">
        <v>80</v>
      </c>
      <c r="C52">
        <v>0.32</v>
      </c>
      <c r="D52">
        <v>0.32</v>
      </c>
      <c r="E52">
        <v>1.25</v>
      </c>
      <c r="F52">
        <v>1.42</v>
      </c>
    </row>
    <row r="54" spans="1:6" x14ac:dyDescent="0.3">
      <c r="B54" s="1" t="s">
        <v>81</v>
      </c>
      <c r="C54" s="1" t="s">
        <v>36</v>
      </c>
      <c r="D54" s="1" t="s">
        <v>37</v>
      </c>
      <c r="E54" s="1" t="s">
        <v>38</v>
      </c>
      <c r="F54" s="1" t="s">
        <v>39</v>
      </c>
    </row>
    <row r="55" spans="1:6" x14ac:dyDescent="0.3">
      <c r="A55" s="1">
        <v>0</v>
      </c>
      <c r="B55" t="s">
        <v>82</v>
      </c>
      <c r="C55">
        <v>1</v>
      </c>
      <c r="E55">
        <v>1</v>
      </c>
      <c r="F55">
        <v>1</v>
      </c>
    </row>
    <row r="56" spans="1:6" x14ac:dyDescent="0.3">
      <c r="A56" s="1">
        <v>1</v>
      </c>
      <c r="B56" t="s">
        <v>83</v>
      </c>
      <c r="C56">
        <v>2</v>
      </c>
      <c r="E56">
        <v>7</v>
      </c>
      <c r="F56">
        <v>4</v>
      </c>
    </row>
    <row r="57" spans="1:6" x14ac:dyDescent="0.3">
      <c r="A57" s="1">
        <v>2</v>
      </c>
      <c r="B57" t="s">
        <v>84</v>
      </c>
      <c r="C57">
        <v>1</v>
      </c>
      <c r="D57">
        <v>2</v>
      </c>
      <c r="E57">
        <v>2</v>
      </c>
      <c r="F57">
        <v>3</v>
      </c>
    </row>
    <row r="58" spans="1:6" x14ac:dyDescent="0.3">
      <c r="A58" s="1">
        <v>3</v>
      </c>
      <c r="B58" t="s">
        <v>85</v>
      </c>
    </row>
    <row r="60" spans="1:6" x14ac:dyDescent="0.3">
      <c r="B60" s="1" t="s">
        <v>86</v>
      </c>
      <c r="C60" s="1" t="s">
        <v>8923</v>
      </c>
      <c r="D60" s="1" t="s">
        <v>88</v>
      </c>
      <c r="E60" s="1" t="s">
        <v>89</v>
      </c>
      <c r="F60" s="1" t="s">
        <v>90</v>
      </c>
    </row>
    <row r="61" spans="1:6" x14ac:dyDescent="0.3">
      <c r="A61" s="1">
        <v>0</v>
      </c>
      <c r="B61" t="s">
        <v>91</v>
      </c>
      <c r="C61" t="s">
        <v>5082</v>
      </c>
      <c r="F61">
        <v>0.19</v>
      </c>
    </row>
    <row r="62" spans="1:6" x14ac:dyDescent="0.3">
      <c r="A62" s="1">
        <v>1</v>
      </c>
      <c r="B62" t="s">
        <v>93</v>
      </c>
      <c r="C62" t="s">
        <v>8924</v>
      </c>
      <c r="F62">
        <v>0.21</v>
      </c>
    </row>
    <row r="63" spans="1:6" x14ac:dyDescent="0.3">
      <c r="A63" s="1">
        <v>2</v>
      </c>
      <c r="B63" t="s">
        <v>95</v>
      </c>
      <c r="C63" t="s">
        <v>4375</v>
      </c>
      <c r="F63">
        <v>0.08</v>
      </c>
    </row>
    <row r="64" spans="1:6" x14ac:dyDescent="0.3">
      <c r="A64" s="1">
        <v>3</v>
      </c>
      <c r="B64" t="s">
        <v>96</v>
      </c>
      <c r="C64" t="s">
        <v>8925</v>
      </c>
      <c r="F64">
        <v>0.12</v>
      </c>
    </row>
    <row r="65" spans="1:6" x14ac:dyDescent="0.3">
      <c r="A65" s="1">
        <v>4</v>
      </c>
      <c r="B65" t="s">
        <v>98</v>
      </c>
      <c r="C65" t="s">
        <v>8926</v>
      </c>
      <c r="F65">
        <v>0.09</v>
      </c>
    </row>
    <row r="66" spans="1:6" x14ac:dyDescent="0.3">
      <c r="A66" s="1">
        <v>5</v>
      </c>
      <c r="B66" t="s">
        <v>100</v>
      </c>
      <c r="C66" t="s">
        <v>8927</v>
      </c>
    </row>
    <row r="68" spans="1:6" x14ac:dyDescent="0.3">
      <c r="A68" s="1">
        <v>0</v>
      </c>
      <c r="B68" t="s">
        <v>102</v>
      </c>
      <c r="C68" t="s">
        <v>5714</v>
      </c>
    </row>
    <row r="69" spans="1:6" x14ac:dyDescent="0.3">
      <c r="A69" s="1">
        <v>1</v>
      </c>
      <c r="B69" t="s">
        <v>103</v>
      </c>
    </row>
    <row r="70" spans="1:6" x14ac:dyDescent="0.3">
      <c r="A70" s="1">
        <v>2</v>
      </c>
      <c r="B70" t="s">
        <v>104</v>
      </c>
      <c r="C70" t="s">
        <v>8904</v>
      </c>
    </row>
    <row r="71" spans="1:6" x14ac:dyDescent="0.3">
      <c r="A71" s="1">
        <v>3</v>
      </c>
      <c r="B71" t="s">
        <v>105</v>
      </c>
      <c r="C71" t="s">
        <v>8928</v>
      </c>
    </row>
    <row r="72" spans="1:6" x14ac:dyDescent="0.3">
      <c r="A72" s="1">
        <v>4</v>
      </c>
      <c r="B72" t="s">
        <v>107</v>
      </c>
      <c r="C72" t="s">
        <v>1479</v>
      </c>
    </row>
    <row r="73" spans="1:6" x14ac:dyDescent="0.3">
      <c r="A73" s="1">
        <v>5</v>
      </c>
      <c r="B73" t="s">
        <v>109</v>
      </c>
      <c r="C73" t="s">
        <v>5479</v>
      </c>
    </row>
    <row r="74" spans="1:6" x14ac:dyDescent="0.3">
      <c r="A74" s="1">
        <v>6</v>
      </c>
      <c r="B74" t="s">
        <v>111</v>
      </c>
      <c r="C74" t="s">
        <v>8929</v>
      </c>
    </row>
    <row r="75" spans="1:6" x14ac:dyDescent="0.3">
      <c r="A75" s="1">
        <v>7</v>
      </c>
      <c r="B75" t="s">
        <v>113</v>
      </c>
    </row>
    <row r="76" spans="1:6" x14ac:dyDescent="0.3">
      <c r="A76" s="1">
        <v>8</v>
      </c>
      <c r="B76" t="s">
        <v>114</v>
      </c>
    </row>
    <row r="78" spans="1:6" x14ac:dyDescent="0.3">
      <c r="A78" s="1">
        <v>0</v>
      </c>
      <c r="B78" t="s">
        <v>115</v>
      </c>
      <c r="C78" t="s">
        <v>116</v>
      </c>
    </row>
    <row r="79" spans="1:6" x14ac:dyDescent="0.3">
      <c r="A79" s="1">
        <v>1</v>
      </c>
      <c r="B79" t="s">
        <v>117</v>
      </c>
      <c r="C79" t="s">
        <v>118</v>
      </c>
    </row>
    <row r="81" spans="1:3" x14ac:dyDescent="0.3">
      <c r="A81" s="1">
        <v>0</v>
      </c>
      <c r="B81" t="s">
        <v>119</v>
      </c>
      <c r="C81" t="s">
        <v>6540</v>
      </c>
    </row>
    <row r="82" spans="1:3" x14ac:dyDescent="0.3">
      <c r="A82" s="1">
        <v>1</v>
      </c>
      <c r="B82" t="s">
        <v>121</v>
      </c>
      <c r="C82" t="s">
        <v>4782</v>
      </c>
    </row>
    <row r="84" spans="1:3" x14ac:dyDescent="0.3">
      <c r="A84" s="1">
        <v>0</v>
      </c>
      <c r="B84" t="s">
        <v>123</v>
      </c>
      <c r="C84" t="s">
        <v>8930</v>
      </c>
    </row>
    <row r="85" spans="1:3" x14ac:dyDescent="0.3">
      <c r="A85" s="1">
        <v>1</v>
      </c>
      <c r="B85" t="s">
        <v>124</v>
      </c>
      <c r="C85" t="s">
        <v>8931</v>
      </c>
    </row>
    <row r="87" spans="1:3" x14ac:dyDescent="0.3">
      <c r="A87" s="1">
        <v>0</v>
      </c>
      <c r="B87" t="s">
        <v>126</v>
      </c>
      <c r="C87" t="s">
        <v>6296</v>
      </c>
    </row>
    <row r="88" spans="1:3" x14ac:dyDescent="0.3">
      <c r="A88" s="1">
        <v>1</v>
      </c>
      <c r="B88" t="s">
        <v>128</v>
      </c>
      <c r="C88" t="s">
        <v>8932</v>
      </c>
    </row>
    <row r="89" spans="1:3" x14ac:dyDescent="0.3">
      <c r="A89" s="1">
        <v>2</v>
      </c>
      <c r="B89" t="s">
        <v>130</v>
      </c>
      <c r="C89" t="s">
        <v>4471</v>
      </c>
    </row>
    <row r="90" spans="1:3" x14ac:dyDescent="0.3">
      <c r="A90" s="1">
        <v>3</v>
      </c>
      <c r="B90" t="s">
        <v>132</v>
      </c>
      <c r="C90" t="s">
        <v>8933</v>
      </c>
    </row>
    <row r="91" spans="1:3" x14ac:dyDescent="0.3">
      <c r="A91" s="1">
        <v>4</v>
      </c>
      <c r="B91" t="s">
        <v>134</v>
      </c>
      <c r="C91" t="s">
        <v>5673</v>
      </c>
    </row>
    <row r="92" spans="1:3" x14ac:dyDescent="0.3">
      <c r="A92" s="1">
        <v>5</v>
      </c>
      <c r="B92" t="s">
        <v>136</v>
      </c>
      <c r="C92" t="s">
        <v>233</v>
      </c>
    </row>
    <row r="93" spans="1:3" x14ac:dyDescent="0.3">
      <c r="A93" s="1">
        <v>6</v>
      </c>
      <c r="B93" t="s">
        <v>138</v>
      </c>
      <c r="C93" t="s">
        <v>247</v>
      </c>
    </row>
    <row r="94" spans="1:3" x14ac:dyDescent="0.3">
      <c r="A94" s="1">
        <v>7</v>
      </c>
      <c r="B94" t="s">
        <v>139</v>
      </c>
      <c r="C94" t="s">
        <v>8934</v>
      </c>
    </row>
    <row r="96" spans="1:3" x14ac:dyDescent="0.3">
      <c r="A96" s="1">
        <v>0</v>
      </c>
      <c r="B96" t="s">
        <v>140</v>
      </c>
      <c r="C96" t="s">
        <v>8935</v>
      </c>
    </row>
    <row r="97" spans="1:3" x14ac:dyDescent="0.3">
      <c r="A97" s="1">
        <v>1</v>
      </c>
      <c r="B97" t="s">
        <v>142</v>
      </c>
      <c r="C97" t="s">
        <v>7746</v>
      </c>
    </row>
    <row r="98" spans="1:3" x14ac:dyDescent="0.3">
      <c r="A98" s="1">
        <v>2</v>
      </c>
      <c r="B98" t="s">
        <v>144</v>
      </c>
      <c r="C98" t="s">
        <v>8936</v>
      </c>
    </row>
    <row r="99" spans="1:3" x14ac:dyDescent="0.3">
      <c r="A99" s="1">
        <v>3</v>
      </c>
      <c r="B99" t="s">
        <v>146</v>
      </c>
      <c r="C99" t="s">
        <v>8937</v>
      </c>
    </row>
    <row r="100" spans="1:3" x14ac:dyDescent="0.3">
      <c r="A100" s="1">
        <v>4</v>
      </c>
      <c r="B100" t="s">
        <v>148</v>
      </c>
      <c r="C100" t="s">
        <v>2518</v>
      </c>
    </row>
    <row r="101" spans="1:3" x14ac:dyDescent="0.3">
      <c r="A101" s="1">
        <v>5</v>
      </c>
      <c r="B101" t="s">
        <v>149</v>
      </c>
      <c r="C101" t="s">
        <v>8938</v>
      </c>
    </row>
    <row r="103" spans="1:3" x14ac:dyDescent="0.3">
      <c r="A103" s="1">
        <v>0</v>
      </c>
      <c r="B103" t="s">
        <v>151</v>
      </c>
      <c r="C103" t="s">
        <v>4898</v>
      </c>
    </row>
    <row r="104" spans="1:3" x14ac:dyDescent="0.3">
      <c r="A104" s="1">
        <v>1</v>
      </c>
      <c r="B104" t="s">
        <v>152</v>
      </c>
      <c r="C104" t="s">
        <v>8939</v>
      </c>
    </row>
    <row r="106" spans="1:3" x14ac:dyDescent="0.3">
      <c r="A106" s="1">
        <v>0</v>
      </c>
      <c r="B106" t="s">
        <v>23</v>
      </c>
    </row>
    <row r="107" spans="1:3" x14ac:dyDescent="0.3">
      <c r="A107" s="1">
        <v>1</v>
      </c>
      <c r="B107" t="s">
        <v>153</v>
      </c>
      <c r="C107" t="s">
        <v>8940</v>
      </c>
    </row>
    <row r="108" spans="1:3" x14ac:dyDescent="0.3">
      <c r="A108" s="1">
        <v>2</v>
      </c>
      <c r="B108" t="s">
        <v>155</v>
      </c>
      <c r="C108" t="s">
        <v>156</v>
      </c>
    </row>
    <row r="109" spans="1:3" x14ac:dyDescent="0.3">
      <c r="A109" s="1">
        <v>3</v>
      </c>
      <c r="B109" t="s">
        <v>157</v>
      </c>
      <c r="C109" t="s">
        <v>8941</v>
      </c>
    </row>
    <row r="110" spans="1:3" x14ac:dyDescent="0.3">
      <c r="A110" s="1">
        <v>4</v>
      </c>
      <c r="B110" t="s">
        <v>159</v>
      </c>
      <c r="C110" t="s">
        <v>8942</v>
      </c>
    </row>
    <row r="111" spans="1:3" x14ac:dyDescent="0.3">
      <c r="A111" s="1">
        <v>5</v>
      </c>
      <c r="B111" t="s">
        <v>161</v>
      </c>
      <c r="C111" t="s">
        <v>8943</v>
      </c>
    </row>
    <row r="112" spans="1:3" x14ac:dyDescent="0.3">
      <c r="A112" s="1">
        <v>6</v>
      </c>
      <c r="B112" t="s">
        <v>163</v>
      </c>
      <c r="C112" t="s">
        <v>8944</v>
      </c>
    </row>
    <row r="114" spans="1:3" x14ac:dyDescent="0.3">
      <c r="A114" s="1">
        <v>0</v>
      </c>
      <c r="B114" t="s">
        <v>165</v>
      </c>
      <c r="C114" t="s">
        <v>8945</v>
      </c>
    </row>
    <row r="115" spans="1:3" x14ac:dyDescent="0.3">
      <c r="A115" s="1">
        <v>1</v>
      </c>
      <c r="B115" t="s">
        <v>167</v>
      </c>
      <c r="C115" t="s">
        <v>8946</v>
      </c>
    </row>
    <row r="116" spans="1:3" x14ac:dyDescent="0.3">
      <c r="A116" s="1">
        <v>2</v>
      </c>
      <c r="B116" t="s">
        <v>169</v>
      </c>
      <c r="C116" t="s">
        <v>8947</v>
      </c>
    </row>
    <row r="117" spans="1:3" x14ac:dyDescent="0.3">
      <c r="A117" s="1">
        <v>3</v>
      </c>
      <c r="B117" t="s">
        <v>171</v>
      </c>
      <c r="C117" t="s">
        <v>8948</v>
      </c>
    </row>
    <row r="118" spans="1:3" x14ac:dyDescent="0.3">
      <c r="A118" s="1">
        <v>4</v>
      </c>
      <c r="B118" t="s">
        <v>173</v>
      </c>
    </row>
    <row r="119" spans="1:3" x14ac:dyDescent="0.3">
      <c r="A119" s="1">
        <v>5</v>
      </c>
      <c r="B119" t="s">
        <v>174</v>
      </c>
    </row>
    <row r="120" spans="1:3" x14ac:dyDescent="0.3">
      <c r="A120" s="1">
        <v>6</v>
      </c>
      <c r="B120" t="s">
        <v>175</v>
      </c>
    </row>
    <row r="121" spans="1:3" x14ac:dyDescent="0.3">
      <c r="A121" s="1">
        <v>7</v>
      </c>
      <c r="B121" t="s">
        <v>176</v>
      </c>
    </row>
    <row r="122" spans="1:3" x14ac:dyDescent="0.3">
      <c r="A122" s="1">
        <v>8</v>
      </c>
      <c r="B122" t="s">
        <v>177</v>
      </c>
    </row>
    <row r="123" spans="1:3" x14ac:dyDescent="0.3">
      <c r="A123" s="1">
        <v>9</v>
      </c>
      <c r="B123" t="s">
        <v>178</v>
      </c>
    </row>
    <row r="125" spans="1:3" x14ac:dyDescent="0.3">
      <c r="A125" s="1">
        <v>0</v>
      </c>
      <c r="B125" t="s">
        <v>179</v>
      </c>
    </row>
    <row r="126" spans="1:3" x14ac:dyDescent="0.3">
      <c r="A126" s="1">
        <v>1</v>
      </c>
      <c r="B126" t="s">
        <v>180</v>
      </c>
    </row>
    <row r="127" spans="1:3" x14ac:dyDescent="0.3">
      <c r="A127" s="1">
        <v>2</v>
      </c>
      <c r="B127" t="s">
        <v>181</v>
      </c>
      <c r="C127" t="s">
        <v>3145</v>
      </c>
    </row>
    <row r="128" spans="1:3" x14ac:dyDescent="0.3">
      <c r="A128" s="1">
        <v>3</v>
      </c>
      <c r="B128" t="s">
        <v>183</v>
      </c>
      <c r="C128" t="s">
        <v>8949</v>
      </c>
    </row>
    <row r="129" spans="1:6" x14ac:dyDescent="0.3">
      <c r="A129" s="1">
        <v>4</v>
      </c>
      <c r="B129" t="s">
        <v>185</v>
      </c>
    </row>
    <row r="130" spans="1:6" x14ac:dyDescent="0.3">
      <c r="A130" s="1">
        <v>5</v>
      </c>
      <c r="B130" t="s">
        <v>186</v>
      </c>
    </row>
    <row r="131" spans="1:6" x14ac:dyDescent="0.3">
      <c r="A131" s="1">
        <v>6</v>
      </c>
      <c r="B131" t="s">
        <v>187</v>
      </c>
    </row>
    <row r="132" spans="1:6" x14ac:dyDescent="0.3">
      <c r="A132" s="1">
        <v>7</v>
      </c>
      <c r="B132" t="s">
        <v>188</v>
      </c>
    </row>
    <row r="133" spans="1:6" x14ac:dyDescent="0.3">
      <c r="A133" s="1">
        <v>8</v>
      </c>
      <c r="B133" t="s">
        <v>189</v>
      </c>
    </row>
    <row r="134" spans="1:6" x14ac:dyDescent="0.3">
      <c r="A134" s="1">
        <v>9</v>
      </c>
      <c r="B134" t="s">
        <v>190</v>
      </c>
    </row>
    <row r="137" spans="1:6" x14ac:dyDescent="0.3">
      <c r="B137" s="1" t="s">
        <v>191</v>
      </c>
      <c r="C137" s="1" t="s">
        <v>192</v>
      </c>
      <c r="D137" s="1" t="s">
        <v>193</v>
      </c>
      <c r="E137" s="1" t="s">
        <v>194</v>
      </c>
      <c r="F137" s="1" t="s">
        <v>195</v>
      </c>
    </row>
    <row r="138" spans="1:6" x14ac:dyDescent="0.3">
      <c r="A138" s="1">
        <v>0</v>
      </c>
      <c r="B138" t="s">
        <v>8950</v>
      </c>
      <c r="C138" t="s">
        <v>8951</v>
      </c>
      <c r="D138" t="s">
        <v>8952</v>
      </c>
      <c r="F138">
        <v>61</v>
      </c>
    </row>
    <row r="139" spans="1:6" x14ac:dyDescent="0.3">
      <c r="A139" s="1">
        <v>1</v>
      </c>
      <c r="B139" t="s">
        <v>8953</v>
      </c>
      <c r="C139" t="s">
        <v>8954</v>
      </c>
      <c r="F139">
        <v>44</v>
      </c>
    </row>
    <row r="140" spans="1:6" x14ac:dyDescent="0.3">
      <c r="A140" s="1">
        <v>2</v>
      </c>
      <c r="B140" t="s">
        <v>8955</v>
      </c>
      <c r="C140" t="s">
        <v>8956</v>
      </c>
    </row>
    <row r="141" spans="1:6" x14ac:dyDescent="0.3">
      <c r="A141" s="1">
        <v>3</v>
      </c>
      <c r="B141" t="s">
        <v>8957</v>
      </c>
      <c r="C141" t="s">
        <v>8958</v>
      </c>
    </row>
    <row r="142" spans="1:6" x14ac:dyDescent="0.3">
      <c r="A142" s="1">
        <v>4</v>
      </c>
      <c r="B142" t="s">
        <v>8959</v>
      </c>
      <c r="C142" t="s">
        <v>8960</v>
      </c>
      <c r="F142">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2"/>
  <sheetViews>
    <sheetView topLeftCell="B135" workbookViewId="0">
      <selection activeCell="C2" sqref="C2"/>
    </sheetView>
  </sheetViews>
  <sheetFormatPr defaultRowHeight="14.4" x14ac:dyDescent="0.3"/>
  <cols>
    <col min="1" max="1" width="0" hidden="1" customWidth="1"/>
    <col min="2" max="7" width="20.6640625" customWidth="1"/>
  </cols>
  <sheetData>
    <row r="1" spans="1:11" x14ac:dyDescent="0.3">
      <c r="B1" t="s">
        <v>0</v>
      </c>
      <c r="C1" t="s">
        <v>1016</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Alliance Trust Ord</v>
      </c>
    </row>
    <row r="2" spans="1:11" x14ac:dyDescent="0.3">
      <c r="B2" t="s">
        <v>2</v>
      </c>
      <c r="C2" t="s">
        <v>1017</v>
      </c>
      <c r="K2" t="str">
        <f>LEFT(C1,FIND("(",C1) - 2)</f>
        <v>Alliance Trust Ord</v>
      </c>
    </row>
    <row r="3" spans="1:11" x14ac:dyDescent="0.3">
      <c r="K3" t="str">
        <f>" is scheduled to report earnings "&amp;IFERROR("between "&amp;LEFT(C20,FIND("-",C20)-2)&amp;" and "&amp;RIGHT(C20,FIND("-",C20)-2),"on "&amp;C20)</f>
        <v xml:space="preserve"> is scheduled to report earnings between Jul 20, 2017 and Jul 24, 2017</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$712.0, up .56% after opening at the same price as yesterday's close</v>
      </c>
    </row>
    <row r="5" spans="1:11" x14ac:dyDescent="0.3">
      <c r="K5" t="str">
        <f>"The one year target estimate for " &amp; D1 &amp; " is " &amp; TEXT(C23,"$####.#0")</f>
        <v>The one year target estimate for Alliance Trust Ord is $.0</v>
      </c>
    </row>
    <row r="6" spans="1:11" x14ac:dyDescent="0.3">
      <c r="K6" t="str">
        <f>" which would be " &amp; IF(OR(LEFT(ABS((C23-C2)/C2*100),1)="8",LEFT(ABS((C23-C2)/C2*100),2)="18"), "an ", "a ")  &amp;TEXT(ABS((C23-C2)/C2),"####.#0%")&amp;IF((C23-C2)&gt;0," increase over"," decrease from")&amp;" the current price"</f>
        <v xml:space="preserve"> which would be a 100.0% decrease from the current price</v>
      </c>
    </row>
    <row r="7" spans="1:11" x14ac:dyDescent="0.3">
      <c r="A7" s="1">
        <v>0</v>
      </c>
      <c r="B7" t="s">
        <v>5</v>
      </c>
      <c r="C7" t="s">
        <v>1018</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remain constant over the next quarter based on the average of  analyst estimates (Yahoo Finance)</v>
      </c>
    </row>
    <row r="8" spans="1:11" x14ac:dyDescent="0.3">
      <c r="A8" s="1">
        <v>1</v>
      </c>
      <c r="B8" t="s">
        <v>7</v>
      </c>
      <c r="C8" t="s">
        <v>1018</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9</v>
      </c>
      <c r="C9" t="s">
        <v>209</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11</v>
      </c>
      <c r="C10" t="s">
        <v>209</v>
      </c>
    </row>
    <row r="11" spans="1:11" x14ac:dyDescent="0.3">
      <c r="A11" s="1">
        <v>4</v>
      </c>
      <c r="B11" t="s">
        <v>13</v>
      </c>
      <c r="C11" t="s">
        <v>1019</v>
      </c>
    </row>
    <row r="12" spans="1:11" x14ac:dyDescent="0.3">
      <c r="A12" s="1">
        <v>5</v>
      </c>
      <c r="B12" t="s">
        <v>15</v>
      </c>
      <c r="C12" t="s">
        <v>1020</v>
      </c>
      <c r="D12" t="str">
        <f>LEFT(C12,FIND("-",C12)-2)</f>
        <v>5.53</v>
      </c>
      <c r="E12" t="str">
        <f>TRIM(RIGHT(C12,FIND("-",C12)-1))</f>
        <v>12.50</v>
      </c>
    </row>
    <row r="13" spans="1:11" x14ac:dyDescent="0.3">
      <c r="A13" s="1">
        <v>6</v>
      </c>
      <c r="B13" t="s">
        <v>17</v>
      </c>
      <c r="C13" t="s">
        <v>1021</v>
      </c>
    </row>
    <row r="14" spans="1:11" x14ac:dyDescent="0.3">
      <c r="A14" s="1">
        <v>7</v>
      </c>
      <c r="B14" t="s">
        <v>19</v>
      </c>
      <c r="C14" t="s">
        <v>1022</v>
      </c>
    </row>
    <row r="16" spans="1:11" x14ac:dyDescent="0.3">
      <c r="A16" s="1">
        <v>0</v>
      </c>
      <c r="B16" t="s">
        <v>21</v>
      </c>
      <c r="C16" t="s">
        <v>1023</v>
      </c>
    </row>
    <row r="17" spans="1:11" x14ac:dyDescent="0.3">
      <c r="A17" s="1">
        <v>1</v>
      </c>
      <c r="B17" t="s">
        <v>23</v>
      </c>
      <c r="C17" t="s">
        <v>247</v>
      </c>
      <c r="K17" t="str">
        <f>K2 &amp; K3 &amp; ". " &amp; K4 &amp; ". " &amp; K5 &amp; K6 &amp; ". " &amp; K7 &amp; ". " &amp; K8 &amp; ". " &amp; K9 &amp; "."</f>
        <v>Alliance Trust Ord is scheduled to report earnings between Jul 20, 2017 and Jul 24, 2017. The stock is currently trading at $712.0, up .56% after opening at the same price as yesterday's close. The one year target estimate for Alliance Trust Ord is $.0 which would be a 100.0% decrease from the current price. Earnings are expected to remain constant over the next quarter based on the average of  analyst estimates (Yahoo Finance). The stock is trading in the high end of its 52-week range. Over the last 4 quarters, we've seen a positive earnings surprise 4 times, and a negative earnings surprise 0 times.</v>
      </c>
    </row>
    <row r="18" spans="1:11" x14ac:dyDescent="0.3">
      <c r="A18" s="1">
        <v>2</v>
      </c>
      <c r="B18" t="s">
        <v>24</v>
      </c>
      <c r="C18" t="s">
        <v>1024</v>
      </c>
    </row>
    <row r="19" spans="1:11" x14ac:dyDescent="0.3">
      <c r="A19" s="1">
        <v>3</v>
      </c>
      <c r="B19" t="s">
        <v>26</v>
      </c>
      <c r="C19" t="s">
        <v>1025</v>
      </c>
    </row>
    <row r="20" spans="1:11" x14ac:dyDescent="0.3">
      <c r="A20" s="1">
        <v>4</v>
      </c>
      <c r="B20" t="s">
        <v>28</v>
      </c>
      <c r="C20" t="s">
        <v>218</v>
      </c>
    </row>
    <row r="21" spans="1:11" x14ac:dyDescent="0.3">
      <c r="A21" s="1">
        <v>5</v>
      </c>
      <c r="B21" t="s">
        <v>30</v>
      </c>
      <c r="C21" t="s">
        <v>1026</v>
      </c>
    </row>
    <row r="22" spans="1:11" x14ac:dyDescent="0.3">
      <c r="A22" s="1">
        <v>6</v>
      </c>
      <c r="B22" t="s">
        <v>32</v>
      </c>
      <c r="C22" t="s">
        <v>1027</v>
      </c>
    </row>
    <row r="23" spans="1:11" x14ac:dyDescent="0.3">
      <c r="A23" s="1">
        <v>7</v>
      </c>
      <c r="B23" t="s">
        <v>33</v>
      </c>
    </row>
    <row r="26" spans="1:11" x14ac:dyDescent="0.3">
      <c r="B26" s="1" t="s">
        <v>35</v>
      </c>
      <c r="C26" s="1" t="s">
        <v>91</v>
      </c>
      <c r="D26" s="1" t="s">
        <v>93</v>
      </c>
      <c r="E26" s="1" t="s">
        <v>95</v>
      </c>
      <c r="F26" s="1" t="s">
        <v>96</v>
      </c>
    </row>
    <row r="27" spans="1:11" x14ac:dyDescent="0.3">
      <c r="A27" s="1">
        <v>0</v>
      </c>
      <c r="B27" t="s">
        <v>40</v>
      </c>
    </row>
    <row r="28" spans="1:11" x14ac:dyDescent="0.3">
      <c r="A28" s="1">
        <v>1</v>
      </c>
      <c r="B28" t="s">
        <v>41</v>
      </c>
    </row>
    <row r="29" spans="1:11" x14ac:dyDescent="0.3">
      <c r="A29" s="1">
        <v>2</v>
      </c>
      <c r="B29" t="s">
        <v>42</v>
      </c>
    </row>
    <row r="30" spans="1:11" x14ac:dyDescent="0.3">
      <c r="A30" s="1">
        <v>3</v>
      </c>
      <c r="B30" t="s">
        <v>43</v>
      </c>
    </row>
    <row r="31" spans="1:11" x14ac:dyDescent="0.3">
      <c r="A31" s="1">
        <v>4</v>
      </c>
      <c r="B31" t="s">
        <v>44</v>
      </c>
    </row>
    <row r="33" spans="1:6" x14ac:dyDescent="0.3">
      <c r="B33" s="1" t="s">
        <v>45</v>
      </c>
      <c r="C33" s="1" t="s">
        <v>91</v>
      </c>
      <c r="D33" s="1" t="s">
        <v>93</v>
      </c>
      <c r="E33" s="1" t="s">
        <v>95</v>
      </c>
      <c r="F33" s="1" t="s">
        <v>96</v>
      </c>
    </row>
    <row r="34" spans="1:6" x14ac:dyDescent="0.3">
      <c r="A34" s="1">
        <v>0</v>
      </c>
      <c r="B34" t="s">
        <v>40</v>
      </c>
    </row>
    <row r="35" spans="1:6" x14ac:dyDescent="0.3">
      <c r="A35" s="1">
        <v>1</v>
      </c>
      <c r="B35" t="s">
        <v>41</v>
      </c>
    </row>
    <row r="36" spans="1:6" x14ac:dyDescent="0.3">
      <c r="A36" s="1">
        <v>2</v>
      </c>
      <c r="B36" t="s">
        <v>42</v>
      </c>
    </row>
    <row r="37" spans="1:6" x14ac:dyDescent="0.3">
      <c r="A37" s="1">
        <v>3</v>
      </c>
      <c r="B37" t="s">
        <v>43</v>
      </c>
    </row>
    <row r="38" spans="1:6" x14ac:dyDescent="0.3">
      <c r="A38" s="1">
        <v>4</v>
      </c>
      <c r="B38" t="s">
        <v>53</v>
      </c>
    </row>
    <row r="39" spans="1:6" x14ac:dyDescent="0.3">
      <c r="A39" s="1">
        <v>5</v>
      </c>
      <c r="B39" t="s">
        <v>55</v>
      </c>
    </row>
    <row r="41" spans="1:6" x14ac:dyDescent="0.3">
      <c r="B41" s="1" t="s">
        <v>58</v>
      </c>
      <c r="C41" s="1" t="s">
        <v>1028</v>
      </c>
      <c r="D41" s="1" t="s">
        <v>1029</v>
      </c>
      <c r="E41" s="1" t="s">
        <v>1030</v>
      </c>
      <c r="F41" s="1" t="s">
        <v>1031</v>
      </c>
    </row>
    <row r="42" spans="1:6" x14ac:dyDescent="0.3">
      <c r="A42" s="1">
        <v>0</v>
      </c>
      <c r="B42" t="s">
        <v>63</v>
      </c>
    </row>
    <row r="43" spans="1:6" x14ac:dyDescent="0.3">
      <c r="A43" s="1">
        <v>1</v>
      </c>
      <c r="B43" t="s">
        <v>66</v>
      </c>
    </row>
    <row r="44" spans="1:6" x14ac:dyDescent="0.3">
      <c r="A44" s="1">
        <v>2</v>
      </c>
      <c r="B44" t="s">
        <v>69</v>
      </c>
    </row>
    <row r="45" spans="1:6" x14ac:dyDescent="0.3">
      <c r="A45" s="1">
        <v>3</v>
      </c>
      <c r="B45" t="s">
        <v>72</v>
      </c>
    </row>
    <row r="47" spans="1:6" x14ac:dyDescent="0.3">
      <c r="B47" s="1" t="s">
        <v>75</v>
      </c>
      <c r="C47" s="1" t="s">
        <v>91</v>
      </c>
      <c r="D47" s="1" t="s">
        <v>93</v>
      </c>
      <c r="E47" s="1" t="s">
        <v>95</v>
      </c>
      <c r="F47" s="1" t="s">
        <v>96</v>
      </c>
    </row>
    <row r="48" spans="1:6" x14ac:dyDescent="0.3">
      <c r="A48" s="1">
        <v>0</v>
      </c>
      <c r="B48" t="s">
        <v>76</v>
      </c>
    </row>
    <row r="49" spans="1:6" x14ac:dyDescent="0.3">
      <c r="A49" s="1">
        <v>1</v>
      </c>
      <c r="B49" t="s">
        <v>77</v>
      </c>
    </row>
    <row r="50" spans="1:6" x14ac:dyDescent="0.3">
      <c r="A50" s="1">
        <v>2</v>
      </c>
      <c r="B50" t="s">
        <v>78</v>
      </c>
    </row>
    <row r="51" spans="1:6" x14ac:dyDescent="0.3">
      <c r="A51" s="1">
        <v>3</v>
      </c>
      <c r="B51" t="s">
        <v>79</v>
      </c>
    </row>
    <row r="52" spans="1:6" x14ac:dyDescent="0.3">
      <c r="A52" s="1">
        <v>4</v>
      </c>
      <c r="B52" t="s">
        <v>80</v>
      </c>
    </row>
    <row r="54" spans="1:6" x14ac:dyDescent="0.3">
      <c r="B54" s="1" t="s">
        <v>81</v>
      </c>
      <c r="C54" s="1" t="s">
        <v>91</v>
      </c>
      <c r="D54" s="1" t="s">
        <v>93</v>
      </c>
      <c r="E54" s="1" t="s">
        <v>95</v>
      </c>
      <c r="F54" s="1" t="s">
        <v>96</v>
      </c>
    </row>
    <row r="55" spans="1:6" x14ac:dyDescent="0.3">
      <c r="A55" s="1">
        <v>0</v>
      </c>
      <c r="B55" t="s">
        <v>82</v>
      </c>
    </row>
    <row r="56" spans="1:6" x14ac:dyDescent="0.3">
      <c r="A56" s="1">
        <v>1</v>
      </c>
      <c r="B56" t="s">
        <v>83</v>
      </c>
    </row>
    <row r="57" spans="1:6" x14ac:dyDescent="0.3">
      <c r="A57" s="1">
        <v>2</v>
      </c>
      <c r="B57" t="s">
        <v>84</v>
      </c>
    </row>
    <row r="58" spans="1:6" x14ac:dyDescent="0.3">
      <c r="A58" s="1">
        <v>3</v>
      </c>
      <c r="B58" t="s">
        <v>85</v>
      </c>
    </row>
    <row r="60" spans="1:6" x14ac:dyDescent="0.3">
      <c r="B60" s="1" t="s">
        <v>86</v>
      </c>
      <c r="C60" s="1" t="s">
        <v>1032</v>
      </c>
      <c r="D60" s="1" t="s">
        <v>88</v>
      </c>
      <c r="E60" s="1" t="s">
        <v>89</v>
      </c>
      <c r="F60" s="1" t="s">
        <v>90</v>
      </c>
    </row>
    <row r="61" spans="1:6" x14ac:dyDescent="0.3">
      <c r="A61" s="1">
        <v>0</v>
      </c>
      <c r="B61" t="s">
        <v>91</v>
      </c>
      <c r="F61">
        <v>0.19</v>
      </c>
    </row>
    <row r="62" spans="1:6" x14ac:dyDescent="0.3">
      <c r="A62" s="1">
        <v>1</v>
      </c>
      <c r="B62" t="s">
        <v>93</v>
      </c>
      <c r="F62">
        <v>0.21</v>
      </c>
    </row>
    <row r="63" spans="1:6" x14ac:dyDescent="0.3">
      <c r="A63" s="1">
        <v>2</v>
      </c>
      <c r="B63" t="s">
        <v>95</v>
      </c>
      <c r="F63">
        <v>0.08</v>
      </c>
    </row>
    <row r="64" spans="1:6" x14ac:dyDescent="0.3">
      <c r="A64" s="1">
        <v>3</v>
      </c>
      <c r="B64" t="s">
        <v>96</v>
      </c>
      <c r="F64">
        <v>0.12</v>
      </c>
    </row>
    <row r="65" spans="1:6" x14ac:dyDescent="0.3">
      <c r="A65" s="1">
        <v>4</v>
      </c>
      <c r="B65" t="s">
        <v>98</v>
      </c>
      <c r="F65">
        <v>0.09</v>
      </c>
    </row>
    <row r="66" spans="1:6" x14ac:dyDescent="0.3">
      <c r="A66" s="1">
        <v>5</v>
      </c>
      <c r="B66" t="s">
        <v>100</v>
      </c>
      <c r="C66" t="s">
        <v>1033</v>
      </c>
    </row>
    <row r="68" spans="1:6" x14ac:dyDescent="0.3">
      <c r="A68" s="1">
        <v>0</v>
      </c>
      <c r="B68" t="s">
        <v>102</v>
      </c>
      <c r="C68" t="s">
        <v>1023</v>
      </c>
    </row>
    <row r="69" spans="1:6" x14ac:dyDescent="0.3">
      <c r="A69" s="1">
        <v>1</v>
      </c>
      <c r="B69" t="s">
        <v>103</v>
      </c>
    </row>
    <row r="70" spans="1:6" x14ac:dyDescent="0.3">
      <c r="A70" s="1">
        <v>2</v>
      </c>
      <c r="B70" t="s">
        <v>104</v>
      </c>
      <c r="C70" t="s">
        <v>1024</v>
      </c>
    </row>
    <row r="71" spans="1:6" x14ac:dyDescent="0.3">
      <c r="A71" s="1">
        <v>3</v>
      </c>
      <c r="B71" t="s">
        <v>105</v>
      </c>
    </row>
    <row r="72" spans="1:6" x14ac:dyDescent="0.3">
      <c r="A72" s="1">
        <v>4</v>
      </c>
      <c r="B72" t="s">
        <v>107</v>
      </c>
    </row>
    <row r="73" spans="1:6" x14ac:dyDescent="0.3">
      <c r="A73" s="1">
        <v>5</v>
      </c>
      <c r="B73" t="s">
        <v>109</v>
      </c>
      <c r="C73" t="s">
        <v>1034</v>
      </c>
    </row>
    <row r="74" spans="1:6" x14ac:dyDescent="0.3">
      <c r="A74" s="1">
        <v>6</v>
      </c>
      <c r="B74" t="s">
        <v>111</v>
      </c>
      <c r="C74" t="s">
        <v>1035</v>
      </c>
    </row>
    <row r="75" spans="1:6" x14ac:dyDescent="0.3">
      <c r="A75" s="1">
        <v>7</v>
      </c>
      <c r="B75" t="s">
        <v>113</v>
      </c>
    </row>
    <row r="76" spans="1:6" x14ac:dyDescent="0.3">
      <c r="A76" s="1">
        <v>8</v>
      </c>
      <c r="B76" t="s">
        <v>114</v>
      </c>
    </row>
    <row r="78" spans="1:6" x14ac:dyDescent="0.3">
      <c r="A78" s="1">
        <v>0</v>
      </c>
      <c r="B78" t="s">
        <v>115</v>
      </c>
      <c r="C78" t="s">
        <v>116</v>
      </c>
    </row>
    <row r="79" spans="1:6" x14ac:dyDescent="0.3">
      <c r="A79" s="1">
        <v>1</v>
      </c>
      <c r="B79" t="s">
        <v>117</v>
      </c>
      <c r="C79" t="s">
        <v>116</v>
      </c>
    </row>
    <row r="81" spans="1:3" x14ac:dyDescent="0.3">
      <c r="A81" s="1">
        <v>0</v>
      </c>
      <c r="B81" t="s">
        <v>119</v>
      </c>
      <c r="C81" t="s">
        <v>1036</v>
      </c>
    </row>
    <row r="82" spans="1:3" x14ac:dyDescent="0.3">
      <c r="A82" s="1">
        <v>1</v>
      </c>
      <c r="B82" t="s">
        <v>121</v>
      </c>
      <c r="C82" t="s">
        <v>1037</v>
      </c>
    </row>
    <row r="84" spans="1:3" x14ac:dyDescent="0.3">
      <c r="A84" s="1">
        <v>0</v>
      </c>
      <c r="B84" t="s">
        <v>123</v>
      </c>
      <c r="C84" t="s">
        <v>1038</v>
      </c>
    </row>
    <row r="85" spans="1:3" x14ac:dyDescent="0.3">
      <c r="A85" s="1">
        <v>1</v>
      </c>
      <c r="B85" t="s">
        <v>124</v>
      </c>
      <c r="C85" t="s">
        <v>1039</v>
      </c>
    </row>
    <row r="87" spans="1:3" x14ac:dyDescent="0.3">
      <c r="A87" s="1">
        <v>0</v>
      </c>
      <c r="B87" t="s">
        <v>126</v>
      </c>
      <c r="C87" t="s">
        <v>1040</v>
      </c>
    </row>
    <row r="88" spans="1:3" x14ac:dyDescent="0.3">
      <c r="A88" s="1">
        <v>1</v>
      </c>
      <c r="B88" t="s">
        <v>128</v>
      </c>
      <c r="C88" t="s">
        <v>1041</v>
      </c>
    </row>
    <row r="89" spans="1:3" x14ac:dyDescent="0.3">
      <c r="A89" s="1">
        <v>2</v>
      </c>
      <c r="B89" t="s">
        <v>130</v>
      </c>
      <c r="C89" t="s">
        <v>1042</v>
      </c>
    </row>
    <row r="90" spans="1:3" x14ac:dyDescent="0.3">
      <c r="A90" s="1">
        <v>3</v>
      </c>
      <c r="B90" t="s">
        <v>132</v>
      </c>
      <c r="C90" t="s">
        <v>1043</v>
      </c>
    </row>
    <row r="91" spans="1:3" x14ac:dyDescent="0.3">
      <c r="A91" s="1">
        <v>4</v>
      </c>
      <c r="B91" t="s">
        <v>134</v>
      </c>
      <c r="C91" t="s">
        <v>1044</v>
      </c>
    </row>
    <row r="92" spans="1:3" x14ac:dyDescent="0.3">
      <c r="A92" s="1">
        <v>5</v>
      </c>
      <c r="B92" t="s">
        <v>136</v>
      </c>
      <c r="C92" t="s">
        <v>1045</v>
      </c>
    </row>
    <row r="93" spans="1:3" x14ac:dyDescent="0.3">
      <c r="A93" s="1">
        <v>6</v>
      </c>
      <c r="B93" t="s">
        <v>138</v>
      </c>
      <c r="C93" t="s">
        <v>1025</v>
      </c>
    </row>
    <row r="94" spans="1:3" x14ac:dyDescent="0.3">
      <c r="A94" s="1">
        <v>7</v>
      </c>
      <c r="B94" t="s">
        <v>139</v>
      </c>
      <c r="C94" t="s">
        <v>1046</v>
      </c>
    </row>
    <row r="96" spans="1:3" x14ac:dyDescent="0.3">
      <c r="A96" s="1">
        <v>0</v>
      </c>
      <c r="B96" t="s">
        <v>140</v>
      </c>
      <c r="C96" t="s">
        <v>1047</v>
      </c>
    </row>
    <row r="97" spans="1:3" x14ac:dyDescent="0.3">
      <c r="A97" s="1">
        <v>1</v>
      </c>
      <c r="B97" t="s">
        <v>142</v>
      </c>
      <c r="C97" t="s">
        <v>1048</v>
      </c>
    </row>
    <row r="98" spans="1:3" x14ac:dyDescent="0.3">
      <c r="A98" s="1">
        <v>2</v>
      </c>
      <c r="B98" t="s">
        <v>144</v>
      </c>
      <c r="C98" t="s">
        <v>1049</v>
      </c>
    </row>
    <row r="99" spans="1:3" x14ac:dyDescent="0.3">
      <c r="A99" s="1">
        <v>3</v>
      </c>
      <c r="B99" t="s">
        <v>146</v>
      </c>
      <c r="C99" t="s">
        <v>1050</v>
      </c>
    </row>
    <row r="100" spans="1:3" x14ac:dyDescent="0.3">
      <c r="A100" s="1">
        <v>4</v>
      </c>
      <c r="B100" t="s">
        <v>148</v>
      </c>
      <c r="C100" t="s">
        <v>1051</v>
      </c>
    </row>
    <row r="101" spans="1:3" x14ac:dyDescent="0.3">
      <c r="A101" s="1">
        <v>5</v>
      </c>
      <c r="B101" t="s">
        <v>149</v>
      </c>
      <c r="C101" t="s">
        <v>1052</v>
      </c>
    </row>
    <row r="103" spans="1:3" x14ac:dyDescent="0.3">
      <c r="A103" s="1">
        <v>0</v>
      </c>
      <c r="B103" t="s">
        <v>151</v>
      </c>
      <c r="C103" t="s">
        <v>1053</v>
      </c>
    </row>
    <row r="104" spans="1:3" x14ac:dyDescent="0.3">
      <c r="A104" s="1">
        <v>1</v>
      </c>
      <c r="B104" t="s">
        <v>152</v>
      </c>
      <c r="C104" t="s">
        <v>1054</v>
      </c>
    </row>
    <row r="106" spans="1:3" x14ac:dyDescent="0.3">
      <c r="A106" s="1">
        <v>0</v>
      </c>
      <c r="B106" t="s">
        <v>23</v>
      </c>
      <c r="C106" t="s">
        <v>247</v>
      </c>
    </row>
    <row r="107" spans="1:3" x14ac:dyDescent="0.3">
      <c r="A107" s="1">
        <v>1</v>
      </c>
      <c r="B107" t="s">
        <v>153</v>
      </c>
      <c r="C107" t="s">
        <v>1055</v>
      </c>
    </row>
    <row r="108" spans="1:3" x14ac:dyDescent="0.3">
      <c r="A108" s="1">
        <v>2</v>
      </c>
      <c r="B108" t="s">
        <v>155</v>
      </c>
      <c r="C108" t="s">
        <v>156</v>
      </c>
    </row>
    <row r="109" spans="1:3" x14ac:dyDescent="0.3">
      <c r="A109" s="1">
        <v>3</v>
      </c>
      <c r="B109" t="s">
        <v>157</v>
      </c>
      <c r="C109" t="s">
        <v>1056</v>
      </c>
    </row>
    <row r="110" spans="1:3" x14ac:dyDescent="0.3">
      <c r="A110" s="1">
        <v>4</v>
      </c>
      <c r="B110" t="s">
        <v>159</v>
      </c>
      <c r="C110" t="s">
        <v>1057</v>
      </c>
    </row>
    <row r="111" spans="1:3" x14ac:dyDescent="0.3">
      <c r="A111" s="1">
        <v>5</v>
      </c>
      <c r="B111" t="s">
        <v>161</v>
      </c>
      <c r="C111" t="s">
        <v>1058</v>
      </c>
    </row>
    <row r="112" spans="1:3" x14ac:dyDescent="0.3">
      <c r="A112" s="1">
        <v>6</v>
      </c>
      <c r="B112" t="s">
        <v>163</v>
      </c>
      <c r="C112" t="s">
        <v>1059</v>
      </c>
    </row>
    <row r="114" spans="1:3" x14ac:dyDescent="0.3">
      <c r="A114" s="1">
        <v>0</v>
      </c>
      <c r="B114" t="s">
        <v>165</v>
      </c>
      <c r="C114" t="s">
        <v>1060</v>
      </c>
    </row>
    <row r="115" spans="1:3" x14ac:dyDescent="0.3">
      <c r="A115" s="1">
        <v>1</v>
      </c>
      <c r="B115" t="s">
        <v>167</v>
      </c>
      <c r="C115" t="s">
        <v>1061</v>
      </c>
    </row>
    <row r="116" spans="1:3" x14ac:dyDescent="0.3">
      <c r="A116" s="1">
        <v>2</v>
      </c>
      <c r="B116" t="s">
        <v>169</v>
      </c>
      <c r="C116" t="s">
        <v>1062</v>
      </c>
    </row>
    <row r="117" spans="1:3" x14ac:dyDescent="0.3">
      <c r="A117" s="1">
        <v>3</v>
      </c>
      <c r="B117" t="s">
        <v>171</v>
      </c>
      <c r="C117" t="s">
        <v>1063</v>
      </c>
    </row>
    <row r="118" spans="1:3" x14ac:dyDescent="0.3">
      <c r="A118" s="1">
        <v>4</v>
      </c>
      <c r="B118" t="s">
        <v>173</v>
      </c>
    </row>
    <row r="119" spans="1:3" x14ac:dyDescent="0.3">
      <c r="A119" s="1">
        <v>5</v>
      </c>
      <c r="B119" t="s">
        <v>174</v>
      </c>
    </row>
    <row r="120" spans="1:3" x14ac:dyDescent="0.3">
      <c r="A120" s="1">
        <v>6</v>
      </c>
      <c r="B120" t="s">
        <v>175</v>
      </c>
    </row>
    <row r="121" spans="1:3" x14ac:dyDescent="0.3">
      <c r="A121" s="1">
        <v>7</v>
      </c>
      <c r="B121" t="s">
        <v>176</v>
      </c>
    </row>
    <row r="122" spans="1:3" x14ac:dyDescent="0.3">
      <c r="A122" s="1">
        <v>8</v>
      </c>
      <c r="B122" t="s">
        <v>177</v>
      </c>
    </row>
    <row r="123" spans="1:3" x14ac:dyDescent="0.3">
      <c r="A123" s="1">
        <v>9</v>
      </c>
      <c r="B123" t="s">
        <v>178</v>
      </c>
    </row>
    <row r="125" spans="1:3" x14ac:dyDescent="0.3">
      <c r="A125" s="1">
        <v>0</v>
      </c>
      <c r="B125" t="s">
        <v>179</v>
      </c>
    </row>
    <row r="126" spans="1:3" x14ac:dyDescent="0.3">
      <c r="A126" s="1">
        <v>1</v>
      </c>
      <c r="B126" t="s">
        <v>180</v>
      </c>
      <c r="C126" t="s">
        <v>1064</v>
      </c>
    </row>
    <row r="127" spans="1:3" x14ac:dyDescent="0.3">
      <c r="A127" s="1">
        <v>2</v>
      </c>
      <c r="B127" t="s">
        <v>181</v>
      </c>
      <c r="C127" t="s">
        <v>249</v>
      </c>
    </row>
    <row r="128" spans="1:3" x14ac:dyDescent="0.3">
      <c r="A128" s="1">
        <v>3</v>
      </c>
      <c r="B128" t="s">
        <v>183</v>
      </c>
      <c r="C128" t="s">
        <v>1065</v>
      </c>
    </row>
    <row r="129" spans="1:6" x14ac:dyDescent="0.3">
      <c r="A129" s="1">
        <v>4</v>
      </c>
      <c r="B129" t="s">
        <v>185</v>
      </c>
    </row>
    <row r="130" spans="1:6" x14ac:dyDescent="0.3">
      <c r="A130" s="1">
        <v>5</v>
      </c>
      <c r="B130" t="s">
        <v>186</v>
      </c>
      <c r="C130" t="s">
        <v>1064</v>
      </c>
    </row>
    <row r="131" spans="1:6" x14ac:dyDescent="0.3">
      <c r="A131" s="1">
        <v>6</v>
      </c>
      <c r="B131" t="s">
        <v>187</v>
      </c>
    </row>
    <row r="132" spans="1:6" x14ac:dyDescent="0.3">
      <c r="A132" s="1">
        <v>7</v>
      </c>
      <c r="B132" t="s">
        <v>188</v>
      </c>
      <c r="C132" t="s">
        <v>1066</v>
      </c>
    </row>
    <row r="133" spans="1:6" x14ac:dyDescent="0.3">
      <c r="A133" s="1">
        <v>8</v>
      </c>
      <c r="B133" t="s">
        <v>189</v>
      </c>
    </row>
    <row r="134" spans="1:6" x14ac:dyDescent="0.3">
      <c r="A134" s="1">
        <v>9</v>
      </c>
      <c r="B134" t="s">
        <v>190</v>
      </c>
    </row>
    <row r="137" spans="1:6" x14ac:dyDescent="0.3">
      <c r="B137" s="1" t="s">
        <v>191</v>
      </c>
      <c r="C137" s="1" t="s">
        <v>192</v>
      </c>
      <c r="D137" s="1" t="s">
        <v>193</v>
      </c>
      <c r="E137" s="1" t="s">
        <v>194</v>
      </c>
      <c r="F137" s="1" t="s">
        <v>195</v>
      </c>
    </row>
    <row r="138" spans="1:6" x14ac:dyDescent="0.3">
      <c r="A138" s="1">
        <v>0</v>
      </c>
      <c r="B138" t="s">
        <v>1067</v>
      </c>
      <c r="C138" t="s">
        <v>1068</v>
      </c>
    </row>
    <row r="139" spans="1:6" x14ac:dyDescent="0.3">
      <c r="A139" s="1">
        <v>1</v>
      </c>
      <c r="B139" t="s">
        <v>1069</v>
      </c>
      <c r="C139" t="s">
        <v>1070</v>
      </c>
    </row>
    <row r="140" spans="1:6" x14ac:dyDescent="0.3">
      <c r="A140" s="1">
        <v>2</v>
      </c>
      <c r="B140" t="s">
        <v>1071</v>
      </c>
      <c r="C140" t="s">
        <v>1072</v>
      </c>
    </row>
    <row r="141" spans="1:6" x14ac:dyDescent="0.3">
      <c r="A141" s="1">
        <v>3</v>
      </c>
      <c r="B141" t="s">
        <v>1073</v>
      </c>
      <c r="C141" t="s">
        <v>1074</v>
      </c>
    </row>
    <row r="142" spans="1:6" x14ac:dyDescent="0.3">
      <c r="A142" s="1">
        <v>4</v>
      </c>
      <c r="B142" t="s">
        <v>1075</v>
      </c>
      <c r="C142" t="s">
        <v>1068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2"/>
  <sheetViews>
    <sheetView topLeftCell="B1" workbookViewId="0"/>
  </sheetViews>
  <sheetFormatPr defaultRowHeight="14.4" x14ac:dyDescent="0.3"/>
  <cols>
    <col min="1" max="1" width="0" hidden="1" customWidth="1"/>
    <col min="2" max="7" width="20.6640625" customWidth="1"/>
  </cols>
  <sheetData>
    <row r="1" spans="1:11" x14ac:dyDescent="0.3">
      <c r="B1" t="s">
        <v>0</v>
      </c>
      <c r="C1" t="s">
        <v>8961</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Moneysupermarket.com Group</v>
      </c>
    </row>
    <row r="2" spans="1:11" x14ac:dyDescent="0.3">
      <c r="B2" t="s">
        <v>2</v>
      </c>
      <c r="C2" t="s">
        <v>8962</v>
      </c>
      <c r="K2" t="str">
        <f>LEFT(C1,FIND("(",C1) - 2)</f>
        <v>Moneysupermarket.com Group PLC</v>
      </c>
    </row>
    <row r="3" spans="1:11" x14ac:dyDescent="0.3">
      <c r="K3" t="str">
        <f>" is scheduled to report earnings "&amp;IFERROR("between "&amp;LEFT(C20,FIND("-",C20)-2)&amp;" and "&amp;RIGHT(C20,FIND("-",C20)-2),"on "&amp;C20)</f>
        <v xml:space="preserve"> is scheduled to report earnings on Jul 20, 2017</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$361.30, up .58% after opening slightly below yesterday's close</v>
      </c>
    </row>
    <row r="5" spans="1:11" x14ac:dyDescent="0.3">
      <c r="K5" t="str">
        <f>"The one year target estimate for " &amp; D1 &amp; " is " &amp; TEXT(C23,"$####.#0")</f>
        <v>The one year target estimate for Moneysupermarket.com Group is $375.27</v>
      </c>
    </row>
    <row r="6" spans="1:11" x14ac:dyDescent="0.3">
      <c r="K6" t="str">
        <f>" which would be " &amp; IF(OR(LEFT(ABS((C23-C2)/C2*100),1)="8",LEFT(ABS((C23-C2)/C2*100),2)="18"), "an ", "a ")  &amp;TEXT(ABS((C23-C2)/C2),"####.#0%")&amp;IF((C23-C2)&gt;0," increase over"," decrease from")&amp;" the current price"</f>
        <v xml:space="preserve"> which would be a 3.87% increase over the current price</v>
      </c>
    </row>
    <row r="7" spans="1:11" x14ac:dyDescent="0.3">
      <c r="A7" s="1">
        <v>0</v>
      </c>
      <c r="B7" t="s">
        <v>5</v>
      </c>
      <c r="C7" t="s">
        <v>8963</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remain constant over the next quarter based on the average of  analyst estimates (Yahoo Finance)</v>
      </c>
    </row>
    <row r="8" spans="1:11" x14ac:dyDescent="0.3">
      <c r="A8" s="1">
        <v>1</v>
      </c>
      <c r="B8" t="s">
        <v>7</v>
      </c>
      <c r="C8" t="s">
        <v>8964</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9</v>
      </c>
      <c r="C9" t="s">
        <v>8965</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11</v>
      </c>
      <c r="C10" t="s">
        <v>8966</v>
      </c>
    </row>
    <row r="11" spans="1:11" x14ac:dyDescent="0.3">
      <c r="A11" s="1">
        <v>4</v>
      </c>
      <c r="B11" t="s">
        <v>13</v>
      </c>
      <c r="C11" t="s">
        <v>8967</v>
      </c>
    </row>
    <row r="12" spans="1:11" x14ac:dyDescent="0.3">
      <c r="A12" s="1">
        <v>5</v>
      </c>
      <c r="B12" t="s">
        <v>15</v>
      </c>
      <c r="C12" t="s">
        <v>8968</v>
      </c>
      <c r="D12" t="str">
        <f>LEFT(C12,FIND("-",C12)-2)</f>
        <v>258.90</v>
      </c>
      <c r="E12" t="str">
        <f>TRIM(RIGHT(C12,FIND("-",C12)-1))</f>
        <v>362.63</v>
      </c>
    </row>
    <row r="13" spans="1:11" x14ac:dyDescent="0.3">
      <c r="A13" s="1">
        <v>6</v>
      </c>
      <c r="B13" t="s">
        <v>17</v>
      </c>
      <c r="C13" t="s">
        <v>8969</v>
      </c>
    </row>
    <row r="14" spans="1:11" x14ac:dyDescent="0.3">
      <c r="A14" s="1">
        <v>7</v>
      </c>
      <c r="B14" t="s">
        <v>19</v>
      </c>
      <c r="C14" t="s">
        <v>8970</v>
      </c>
    </row>
    <row r="16" spans="1:11" x14ac:dyDescent="0.3">
      <c r="A16" s="1">
        <v>0</v>
      </c>
      <c r="B16" t="s">
        <v>21</v>
      </c>
      <c r="C16" t="s">
        <v>4669</v>
      </c>
    </row>
    <row r="17" spans="1:11" x14ac:dyDescent="0.3">
      <c r="A17" s="1">
        <v>1</v>
      </c>
      <c r="B17" t="s">
        <v>23</v>
      </c>
      <c r="K17" t="str">
        <f>K2 &amp; K3 &amp; ". " &amp; K4 &amp; ". " &amp; K5 &amp; K6 &amp; ". " &amp; K7 &amp; ". " &amp; K8 &amp; ". " &amp; K9 &amp; "."</f>
        <v>Moneysupermarket.com Group PLC is scheduled to report earnings on Jul 20, 2017. The stock is currently trading at $361.30, up .58% after opening slightly below yesterday's close. The one year target estimate for Moneysupermarket.com Group is $375.27 which would be a 3.87% increase over the current price. Earnings are expected to remain constant over the next quarter based on the average of  analyst estimates (Yahoo Finance). The stock is trading in the high end of its 52-week range. Over the last 4 quarters, we've seen a positive earnings surprise 4 times, and a negative earnings surprise 0 times.</v>
      </c>
    </row>
    <row r="18" spans="1:11" x14ac:dyDescent="0.3">
      <c r="A18" s="1">
        <v>2</v>
      </c>
      <c r="B18" t="s">
        <v>24</v>
      </c>
      <c r="C18" t="s">
        <v>8971</v>
      </c>
    </row>
    <row r="19" spans="1:11" x14ac:dyDescent="0.3">
      <c r="A19" s="1">
        <v>3</v>
      </c>
      <c r="B19" t="s">
        <v>26</v>
      </c>
      <c r="C19" t="s">
        <v>8972</v>
      </c>
    </row>
    <row r="20" spans="1:11" x14ac:dyDescent="0.3">
      <c r="A20" s="1">
        <v>4</v>
      </c>
      <c r="B20" t="s">
        <v>28</v>
      </c>
      <c r="C20" t="s">
        <v>1167</v>
      </c>
    </row>
    <row r="21" spans="1:11" x14ac:dyDescent="0.3">
      <c r="A21" s="1">
        <v>5</v>
      </c>
      <c r="B21" t="s">
        <v>30</v>
      </c>
      <c r="C21" t="s">
        <v>1026</v>
      </c>
    </row>
    <row r="22" spans="1:11" x14ac:dyDescent="0.3">
      <c r="A22" s="1">
        <v>6</v>
      </c>
      <c r="B22" t="s">
        <v>32</v>
      </c>
      <c r="C22" t="s">
        <v>8973</v>
      </c>
    </row>
    <row r="23" spans="1:11" x14ac:dyDescent="0.3">
      <c r="A23" s="1">
        <v>7</v>
      </c>
      <c r="B23" t="s">
        <v>33</v>
      </c>
      <c r="C23" t="s">
        <v>8974</v>
      </c>
    </row>
    <row r="26" spans="1:11" x14ac:dyDescent="0.3">
      <c r="B26" s="1" t="s">
        <v>35</v>
      </c>
      <c r="C26" s="1" t="s">
        <v>36</v>
      </c>
      <c r="D26" s="1" t="s">
        <v>37</v>
      </c>
      <c r="E26" s="1" t="s">
        <v>38</v>
      </c>
      <c r="F26" s="1" t="s">
        <v>39</v>
      </c>
    </row>
    <row r="27" spans="1:11" x14ac:dyDescent="0.3">
      <c r="A27" s="1">
        <v>0</v>
      </c>
      <c r="B27" t="s">
        <v>40</v>
      </c>
      <c r="E27">
        <v>12</v>
      </c>
      <c r="F27">
        <v>12</v>
      </c>
    </row>
    <row r="28" spans="1:11" x14ac:dyDescent="0.3">
      <c r="A28" s="1">
        <v>1</v>
      </c>
      <c r="B28" t="s">
        <v>41</v>
      </c>
      <c r="E28">
        <v>16.87</v>
      </c>
      <c r="F28">
        <v>18.5</v>
      </c>
    </row>
    <row r="29" spans="1:11" x14ac:dyDescent="0.3">
      <c r="A29" s="1">
        <v>2</v>
      </c>
      <c r="B29" t="s">
        <v>42</v>
      </c>
      <c r="E29">
        <v>16.600000000000001</v>
      </c>
      <c r="F29">
        <v>17.920000000000002</v>
      </c>
    </row>
    <row r="30" spans="1:11" x14ac:dyDescent="0.3">
      <c r="A30" s="1">
        <v>3</v>
      </c>
      <c r="B30" t="s">
        <v>43</v>
      </c>
      <c r="E30">
        <v>17.100000000000001</v>
      </c>
      <c r="F30">
        <v>19.5</v>
      </c>
    </row>
    <row r="31" spans="1:11" x14ac:dyDescent="0.3">
      <c r="A31" s="1">
        <v>4</v>
      </c>
      <c r="B31" t="s">
        <v>44</v>
      </c>
      <c r="E31">
        <v>15.7</v>
      </c>
      <c r="F31">
        <v>16.87</v>
      </c>
    </row>
    <row r="33" spans="1:6" x14ac:dyDescent="0.3">
      <c r="B33" s="1" t="s">
        <v>45</v>
      </c>
      <c r="C33" s="1" t="s">
        <v>36</v>
      </c>
      <c r="D33" s="1" t="s">
        <v>37</v>
      </c>
      <c r="E33" s="1" t="s">
        <v>38</v>
      </c>
      <c r="F33" s="1" t="s">
        <v>39</v>
      </c>
    </row>
    <row r="34" spans="1:6" x14ac:dyDescent="0.3">
      <c r="A34" s="1">
        <v>0</v>
      </c>
      <c r="B34" t="s">
        <v>40</v>
      </c>
      <c r="E34" t="s">
        <v>4364</v>
      </c>
      <c r="F34" t="s">
        <v>4364</v>
      </c>
    </row>
    <row r="35" spans="1:6" x14ac:dyDescent="0.3">
      <c r="A35" s="1">
        <v>1</v>
      </c>
      <c r="B35" t="s">
        <v>41</v>
      </c>
      <c r="E35" t="s">
        <v>8975</v>
      </c>
      <c r="F35" t="s">
        <v>8976</v>
      </c>
    </row>
    <row r="36" spans="1:6" x14ac:dyDescent="0.3">
      <c r="A36" s="1">
        <v>2</v>
      </c>
      <c r="B36" t="s">
        <v>42</v>
      </c>
      <c r="E36" t="s">
        <v>8977</v>
      </c>
      <c r="F36" t="s">
        <v>5691</v>
      </c>
    </row>
    <row r="37" spans="1:6" x14ac:dyDescent="0.3">
      <c r="A37" s="1">
        <v>3</v>
      </c>
      <c r="B37" t="s">
        <v>43</v>
      </c>
      <c r="E37" t="s">
        <v>8978</v>
      </c>
      <c r="F37" t="s">
        <v>8979</v>
      </c>
    </row>
    <row r="38" spans="1:6" x14ac:dyDescent="0.3">
      <c r="A38" s="1">
        <v>4</v>
      </c>
      <c r="B38" t="s">
        <v>53</v>
      </c>
      <c r="E38" t="s">
        <v>8980</v>
      </c>
      <c r="F38" t="s">
        <v>8975</v>
      </c>
    </row>
    <row r="39" spans="1:6" x14ac:dyDescent="0.3">
      <c r="A39" s="1">
        <v>5</v>
      </c>
      <c r="B39" t="s">
        <v>55</v>
      </c>
      <c r="E39" t="s">
        <v>8981</v>
      </c>
      <c r="F39" t="s">
        <v>3320</v>
      </c>
    </row>
    <row r="41" spans="1:6" x14ac:dyDescent="0.3">
      <c r="B41" s="1" t="s">
        <v>58</v>
      </c>
      <c r="C41" s="1" t="s">
        <v>1028</v>
      </c>
      <c r="D41" s="1" t="s">
        <v>1029</v>
      </c>
      <c r="E41" s="1" t="s">
        <v>1030</v>
      </c>
      <c r="F41" s="1" t="s">
        <v>1031</v>
      </c>
    </row>
    <row r="42" spans="1:6" x14ac:dyDescent="0.3">
      <c r="A42" s="1">
        <v>0</v>
      </c>
      <c r="B42" t="s">
        <v>63</v>
      </c>
    </row>
    <row r="43" spans="1:6" x14ac:dyDescent="0.3">
      <c r="A43" s="1">
        <v>1</v>
      </c>
      <c r="B43" t="s">
        <v>66</v>
      </c>
    </row>
    <row r="44" spans="1:6" x14ac:dyDescent="0.3">
      <c r="A44" s="1">
        <v>2</v>
      </c>
      <c r="B44" t="s">
        <v>69</v>
      </c>
    </row>
    <row r="45" spans="1:6" x14ac:dyDescent="0.3">
      <c r="A45" s="1">
        <v>3</v>
      </c>
      <c r="B45" t="s">
        <v>72</v>
      </c>
    </row>
    <row r="47" spans="1:6" x14ac:dyDescent="0.3">
      <c r="B47" s="1" t="s">
        <v>75</v>
      </c>
      <c r="C47" s="1" t="s">
        <v>36</v>
      </c>
      <c r="D47" s="1" t="s">
        <v>37</v>
      </c>
      <c r="E47" s="1" t="s">
        <v>38</v>
      </c>
      <c r="F47" s="1" t="s">
        <v>39</v>
      </c>
    </row>
    <row r="48" spans="1:6" x14ac:dyDescent="0.3">
      <c r="A48" s="1">
        <v>0</v>
      </c>
      <c r="B48" t="s">
        <v>76</v>
      </c>
      <c r="E48">
        <v>16.87</v>
      </c>
      <c r="F48">
        <v>18.5</v>
      </c>
    </row>
    <row r="49" spans="1:6" x14ac:dyDescent="0.3">
      <c r="A49" s="1">
        <v>1</v>
      </c>
      <c r="B49" t="s">
        <v>77</v>
      </c>
      <c r="E49">
        <v>16.88</v>
      </c>
      <c r="F49">
        <v>18.52</v>
      </c>
    </row>
    <row r="50" spans="1:6" x14ac:dyDescent="0.3">
      <c r="A50" s="1">
        <v>2</v>
      </c>
      <c r="B50" t="s">
        <v>78</v>
      </c>
      <c r="E50">
        <v>16.91</v>
      </c>
      <c r="F50">
        <v>18.57</v>
      </c>
    </row>
    <row r="51" spans="1:6" x14ac:dyDescent="0.3">
      <c r="A51" s="1">
        <v>3</v>
      </c>
      <c r="B51" t="s">
        <v>79</v>
      </c>
      <c r="E51">
        <v>16.91</v>
      </c>
      <c r="F51">
        <v>18.57</v>
      </c>
    </row>
    <row r="52" spans="1:6" x14ac:dyDescent="0.3">
      <c r="A52" s="1">
        <v>4</v>
      </c>
      <c r="B52" t="s">
        <v>80</v>
      </c>
      <c r="E52">
        <v>16.920000000000002</v>
      </c>
      <c r="F52">
        <v>18.579999999999998</v>
      </c>
    </row>
    <row r="54" spans="1:6" x14ac:dyDescent="0.3">
      <c r="B54" s="1" t="s">
        <v>81</v>
      </c>
      <c r="C54" s="1" t="s">
        <v>36</v>
      </c>
      <c r="D54" s="1" t="s">
        <v>37</v>
      </c>
      <c r="E54" s="1" t="s">
        <v>38</v>
      </c>
      <c r="F54" s="1" t="s">
        <v>39</v>
      </c>
    </row>
    <row r="55" spans="1:6" x14ac:dyDescent="0.3">
      <c r="A55" s="1">
        <v>0</v>
      </c>
      <c r="B55" t="s">
        <v>82</v>
      </c>
    </row>
    <row r="56" spans="1:6" x14ac:dyDescent="0.3">
      <c r="A56" s="1">
        <v>1</v>
      </c>
      <c r="B56" t="s">
        <v>83</v>
      </c>
      <c r="E56">
        <v>1</v>
      </c>
      <c r="F56">
        <v>1</v>
      </c>
    </row>
    <row r="57" spans="1:6" x14ac:dyDescent="0.3">
      <c r="A57" s="1">
        <v>2</v>
      </c>
      <c r="B57" t="s">
        <v>84</v>
      </c>
      <c r="E57">
        <v>1</v>
      </c>
      <c r="F57">
        <v>1</v>
      </c>
    </row>
    <row r="58" spans="1:6" x14ac:dyDescent="0.3">
      <c r="A58" s="1">
        <v>3</v>
      </c>
      <c r="B58" t="s">
        <v>85</v>
      </c>
    </row>
    <row r="60" spans="1:6" x14ac:dyDescent="0.3">
      <c r="B60" s="1" t="s">
        <v>86</v>
      </c>
      <c r="C60" s="1" t="s">
        <v>8982</v>
      </c>
      <c r="D60" s="1" t="s">
        <v>88</v>
      </c>
      <c r="E60" s="1" t="s">
        <v>89</v>
      </c>
      <c r="F60" s="1" t="s">
        <v>90</v>
      </c>
    </row>
    <row r="61" spans="1:6" x14ac:dyDescent="0.3">
      <c r="A61" s="1">
        <v>0</v>
      </c>
      <c r="B61" t="s">
        <v>91</v>
      </c>
      <c r="F61">
        <v>0.19</v>
      </c>
    </row>
    <row r="62" spans="1:6" x14ac:dyDescent="0.3">
      <c r="A62" s="1">
        <v>1</v>
      </c>
      <c r="B62" t="s">
        <v>93</v>
      </c>
      <c r="F62">
        <v>0.21</v>
      </c>
    </row>
    <row r="63" spans="1:6" x14ac:dyDescent="0.3">
      <c r="A63" s="1">
        <v>2</v>
      </c>
      <c r="B63" t="s">
        <v>95</v>
      </c>
      <c r="C63" t="s">
        <v>3235</v>
      </c>
      <c r="F63">
        <v>0.08</v>
      </c>
    </row>
    <row r="64" spans="1:6" x14ac:dyDescent="0.3">
      <c r="A64" s="1">
        <v>3</v>
      </c>
      <c r="B64" t="s">
        <v>96</v>
      </c>
      <c r="C64" t="s">
        <v>269</v>
      </c>
      <c r="F64">
        <v>0.12</v>
      </c>
    </row>
    <row r="65" spans="1:6" x14ac:dyDescent="0.3">
      <c r="A65" s="1">
        <v>4</v>
      </c>
      <c r="B65" t="s">
        <v>98</v>
      </c>
      <c r="C65" t="s">
        <v>2548</v>
      </c>
      <c r="F65">
        <v>0.09</v>
      </c>
    </row>
    <row r="66" spans="1:6" x14ac:dyDescent="0.3">
      <c r="A66" s="1">
        <v>5</v>
      </c>
      <c r="B66" t="s">
        <v>100</v>
      </c>
      <c r="C66" t="s">
        <v>8983</v>
      </c>
    </row>
    <row r="68" spans="1:6" x14ac:dyDescent="0.3">
      <c r="A68" s="1">
        <v>0</v>
      </c>
      <c r="B68" t="s">
        <v>102</v>
      </c>
      <c r="C68" t="s">
        <v>4669</v>
      </c>
    </row>
    <row r="69" spans="1:6" x14ac:dyDescent="0.3">
      <c r="A69" s="1">
        <v>1</v>
      </c>
      <c r="B69" t="s">
        <v>103</v>
      </c>
    </row>
    <row r="70" spans="1:6" x14ac:dyDescent="0.3">
      <c r="A70" s="1">
        <v>2</v>
      </c>
      <c r="B70" t="s">
        <v>104</v>
      </c>
      <c r="C70" t="s">
        <v>8971</v>
      </c>
    </row>
    <row r="71" spans="1:6" x14ac:dyDescent="0.3">
      <c r="A71" s="1">
        <v>3</v>
      </c>
      <c r="B71" t="s">
        <v>105</v>
      </c>
      <c r="C71" t="s">
        <v>8984</v>
      </c>
    </row>
    <row r="72" spans="1:6" x14ac:dyDescent="0.3">
      <c r="A72" s="1">
        <v>4</v>
      </c>
      <c r="B72" t="s">
        <v>107</v>
      </c>
      <c r="C72" t="s">
        <v>8985</v>
      </c>
    </row>
    <row r="73" spans="1:6" x14ac:dyDescent="0.3">
      <c r="A73" s="1">
        <v>5</v>
      </c>
      <c r="B73" t="s">
        <v>109</v>
      </c>
      <c r="C73" t="s">
        <v>8986</v>
      </c>
    </row>
    <row r="74" spans="1:6" x14ac:dyDescent="0.3">
      <c r="A74" s="1">
        <v>6</v>
      </c>
      <c r="B74" t="s">
        <v>111</v>
      </c>
      <c r="C74" t="s">
        <v>8987</v>
      </c>
    </row>
    <row r="75" spans="1:6" x14ac:dyDescent="0.3">
      <c r="A75" s="1">
        <v>7</v>
      </c>
      <c r="B75" t="s">
        <v>113</v>
      </c>
    </row>
    <row r="76" spans="1:6" x14ac:dyDescent="0.3">
      <c r="A76" s="1">
        <v>8</v>
      </c>
      <c r="B76" t="s">
        <v>114</v>
      </c>
    </row>
    <row r="78" spans="1:6" x14ac:dyDescent="0.3">
      <c r="A78" s="1">
        <v>0</v>
      </c>
      <c r="B78" t="s">
        <v>115</v>
      </c>
      <c r="C78" t="s">
        <v>116</v>
      </c>
    </row>
    <row r="79" spans="1:6" x14ac:dyDescent="0.3">
      <c r="A79" s="1">
        <v>1</v>
      </c>
      <c r="B79" t="s">
        <v>117</v>
      </c>
      <c r="C79" t="s">
        <v>116</v>
      </c>
    </row>
    <row r="81" spans="1:3" x14ac:dyDescent="0.3">
      <c r="A81" s="1">
        <v>0</v>
      </c>
      <c r="B81" t="s">
        <v>119</v>
      </c>
      <c r="C81" t="s">
        <v>8988</v>
      </c>
    </row>
    <row r="82" spans="1:3" x14ac:dyDescent="0.3">
      <c r="A82" s="1">
        <v>1</v>
      </c>
      <c r="B82" t="s">
        <v>121</v>
      </c>
      <c r="C82" t="s">
        <v>8989</v>
      </c>
    </row>
    <row r="84" spans="1:3" x14ac:dyDescent="0.3">
      <c r="A84" s="1">
        <v>0</v>
      </c>
      <c r="B84" t="s">
        <v>123</v>
      </c>
      <c r="C84" t="s">
        <v>8990</v>
      </c>
    </row>
    <row r="85" spans="1:3" x14ac:dyDescent="0.3">
      <c r="A85" s="1">
        <v>1</v>
      </c>
      <c r="B85" t="s">
        <v>124</v>
      </c>
      <c r="C85" t="s">
        <v>8991</v>
      </c>
    </row>
    <row r="87" spans="1:3" x14ac:dyDescent="0.3">
      <c r="A87" s="1">
        <v>0</v>
      </c>
      <c r="B87" t="s">
        <v>126</v>
      </c>
      <c r="C87" t="s">
        <v>8980</v>
      </c>
    </row>
    <row r="88" spans="1:3" x14ac:dyDescent="0.3">
      <c r="A88" s="1">
        <v>1</v>
      </c>
      <c r="B88" t="s">
        <v>128</v>
      </c>
      <c r="C88" t="s">
        <v>1102</v>
      </c>
    </row>
    <row r="89" spans="1:3" x14ac:dyDescent="0.3">
      <c r="A89" s="1">
        <v>2</v>
      </c>
      <c r="B89" t="s">
        <v>130</v>
      </c>
      <c r="C89" t="s">
        <v>3152</v>
      </c>
    </row>
    <row r="90" spans="1:3" x14ac:dyDescent="0.3">
      <c r="A90" s="1">
        <v>3</v>
      </c>
      <c r="B90" t="s">
        <v>132</v>
      </c>
      <c r="C90" t="s">
        <v>5692</v>
      </c>
    </row>
    <row r="91" spans="1:3" x14ac:dyDescent="0.3">
      <c r="A91" s="1">
        <v>4</v>
      </c>
      <c r="B91" t="s">
        <v>134</v>
      </c>
      <c r="C91" t="s">
        <v>8992</v>
      </c>
    </row>
    <row r="92" spans="1:3" x14ac:dyDescent="0.3">
      <c r="A92" s="1">
        <v>5</v>
      </c>
      <c r="B92" t="s">
        <v>136</v>
      </c>
      <c r="C92" t="s">
        <v>8993</v>
      </c>
    </row>
    <row r="93" spans="1:3" x14ac:dyDescent="0.3">
      <c r="A93" s="1">
        <v>6</v>
      </c>
      <c r="B93" t="s">
        <v>138</v>
      </c>
      <c r="C93" t="s">
        <v>8972</v>
      </c>
    </row>
    <row r="94" spans="1:3" x14ac:dyDescent="0.3">
      <c r="A94" s="1">
        <v>7</v>
      </c>
      <c r="B94" t="s">
        <v>139</v>
      </c>
      <c r="C94" t="s">
        <v>2551</v>
      </c>
    </row>
    <row r="96" spans="1:3" x14ac:dyDescent="0.3">
      <c r="A96" s="1">
        <v>0</v>
      </c>
      <c r="B96" t="s">
        <v>140</v>
      </c>
      <c r="C96" t="s">
        <v>8994</v>
      </c>
    </row>
    <row r="97" spans="1:3" x14ac:dyDescent="0.3">
      <c r="A97" s="1">
        <v>1</v>
      </c>
      <c r="B97" t="s">
        <v>142</v>
      </c>
      <c r="C97" t="s">
        <v>65</v>
      </c>
    </row>
    <row r="98" spans="1:3" x14ac:dyDescent="0.3">
      <c r="A98" s="1">
        <v>2</v>
      </c>
      <c r="B98" t="s">
        <v>144</v>
      </c>
    </row>
    <row r="99" spans="1:3" x14ac:dyDescent="0.3">
      <c r="A99" s="1">
        <v>3</v>
      </c>
      <c r="B99" t="s">
        <v>146</v>
      </c>
    </row>
    <row r="100" spans="1:3" x14ac:dyDescent="0.3">
      <c r="A100" s="1">
        <v>4</v>
      </c>
      <c r="B100" t="s">
        <v>148</v>
      </c>
      <c r="C100" t="s">
        <v>8995</v>
      </c>
    </row>
    <row r="101" spans="1:3" x14ac:dyDescent="0.3">
      <c r="A101" s="1">
        <v>5</v>
      </c>
      <c r="B101" t="s">
        <v>149</v>
      </c>
      <c r="C101" t="s">
        <v>1191</v>
      </c>
    </row>
    <row r="103" spans="1:3" x14ac:dyDescent="0.3">
      <c r="A103" s="1">
        <v>0</v>
      </c>
      <c r="B103" t="s">
        <v>151</v>
      </c>
      <c r="C103" t="s">
        <v>8996</v>
      </c>
    </row>
    <row r="104" spans="1:3" x14ac:dyDescent="0.3">
      <c r="A104" s="1">
        <v>1</v>
      </c>
      <c r="B104" t="s">
        <v>152</v>
      </c>
      <c r="C104" t="s">
        <v>7510</v>
      </c>
    </row>
    <row r="106" spans="1:3" x14ac:dyDescent="0.3">
      <c r="A106" s="1">
        <v>0</v>
      </c>
      <c r="B106" t="s">
        <v>23</v>
      </c>
    </row>
    <row r="107" spans="1:3" x14ac:dyDescent="0.3">
      <c r="A107" s="1">
        <v>1</v>
      </c>
      <c r="B107" t="s">
        <v>153</v>
      </c>
      <c r="C107" t="s">
        <v>8997</v>
      </c>
    </row>
    <row r="108" spans="1:3" x14ac:dyDescent="0.3">
      <c r="A108" s="1">
        <v>2</v>
      </c>
      <c r="B108" t="s">
        <v>155</v>
      </c>
      <c r="C108" t="s">
        <v>156</v>
      </c>
    </row>
    <row r="109" spans="1:3" x14ac:dyDescent="0.3">
      <c r="A109" s="1">
        <v>3</v>
      </c>
      <c r="B109" t="s">
        <v>157</v>
      </c>
      <c r="C109" t="s">
        <v>8998</v>
      </c>
    </row>
    <row r="110" spans="1:3" x14ac:dyDescent="0.3">
      <c r="A110" s="1">
        <v>4</v>
      </c>
      <c r="B110" t="s">
        <v>159</v>
      </c>
      <c r="C110" t="s">
        <v>8999</v>
      </c>
    </row>
    <row r="111" spans="1:3" x14ac:dyDescent="0.3">
      <c r="A111" s="1">
        <v>5</v>
      </c>
      <c r="B111" t="s">
        <v>161</v>
      </c>
      <c r="C111" t="s">
        <v>9000</v>
      </c>
    </row>
    <row r="112" spans="1:3" x14ac:dyDescent="0.3">
      <c r="A112" s="1">
        <v>6</v>
      </c>
      <c r="B112" t="s">
        <v>163</v>
      </c>
      <c r="C112" t="s">
        <v>9001</v>
      </c>
    </row>
    <row r="114" spans="1:3" x14ac:dyDescent="0.3">
      <c r="A114" s="1">
        <v>0</v>
      </c>
      <c r="B114" t="s">
        <v>165</v>
      </c>
      <c r="C114" t="s">
        <v>4538</v>
      </c>
    </row>
    <row r="115" spans="1:3" x14ac:dyDescent="0.3">
      <c r="A115" s="1">
        <v>1</v>
      </c>
      <c r="B115" t="s">
        <v>167</v>
      </c>
      <c r="C115" t="s">
        <v>4988</v>
      </c>
    </row>
    <row r="116" spans="1:3" x14ac:dyDescent="0.3">
      <c r="A116" s="1">
        <v>2</v>
      </c>
      <c r="B116" t="s">
        <v>169</v>
      </c>
      <c r="C116" t="s">
        <v>9002</v>
      </c>
    </row>
    <row r="117" spans="1:3" x14ac:dyDescent="0.3">
      <c r="A117" s="1">
        <v>3</v>
      </c>
      <c r="B117" t="s">
        <v>171</v>
      </c>
      <c r="C117" t="s">
        <v>9003</v>
      </c>
    </row>
    <row r="118" spans="1:3" x14ac:dyDescent="0.3">
      <c r="A118" s="1">
        <v>4</v>
      </c>
      <c r="B118" t="s">
        <v>173</v>
      </c>
    </row>
    <row r="119" spans="1:3" x14ac:dyDescent="0.3">
      <c r="A119" s="1">
        <v>5</v>
      </c>
      <c r="B119" t="s">
        <v>174</v>
      </c>
    </row>
    <row r="120" spans="1:3" x14ac:dyDescent="0.3">
      <c r="A120" s="1">
        <v>6</v>
      </c>
      <c r="B120" t="s">
        <v>175</v>
      </c>
    </row>
    <row r="121" spans="1:3" x14ac:dyDescent="0.3">
      <c r="A121" s="1">
        <v>7</v>
      </c>
      <c r="B121" t="s">
        <v>176</v>
      </c>
    </row>
    <row r="122" spans="1:3" x14ac:dyDescent="0.3">
      <c r="A122" s="1">
        <v>8</v>
      </c>
      <c r="B122" t="s">
        <v>177</v>
      </c>
    </row>
    <row r="123" spans="1:3" x14ac:dyDescent="0.3">
      <c r="A123" s="1">
        <v>9</v>
      </c>
      <c r="B123" t="s">
        <v>178</v>
      </c>
    </row>
    <row r="125" spans="1:3" x14ac:dyDescent="0.3">
      <c r="A125" s="1">
        <v>0</v>
      </c>
      <c r="B125" t="s">
        <v>179</v>
      </c>
    </row>
    <row r="126" spans="1:3" x14ac:dyDescent="0.3">
      <c r="A126" s="1">
        <v>1</v>
      </c>
      <c r="B126" t="s">
        <v>180</v>
      </c>
      <c r="C126" t="s">
        <v>1064</v>
      </c>
    </row>
    <row r="127" spans="1:3" x14ac:dyDescent="0.3">
      <c r="A127" s="1">
        <v>2</v>
      </c>
      <c r="B127" t="s">
        <v>181</v>
      </c>
      <c r="C127" t="s">
        <v>182</v>
      </c>
    </row>
    <row r="128" spans="1:3" x14ac:dyDescent="0.3">
      <c r="A128" s="1">
        <v>3</v>
      </c>
      <c r="B128" t="s">
        <v>183</v>
      </c>
      <c r="C128" t="s">
        <v>6562</v>
      </c>
    </row>
    <row r="129" spans="1:6" x14ac:dyDescent="0.3">
      <c r="A129" s="1">
        <v>4</v>
      </c>
      <c r="B129" t="s">
        <v>185</v>
      </c>
    </row>
    <row r="130" spans="1:6" x14ac:dyDescent="0.3">
      <c r="A130" s="1">
        <v>5</v>
      </c>
      <c r="B130" t="s">
        <v>186</v>
      </c>
      <c r="C130" t="s">
        <v>1064</v>
      </c>
    </row>
    <row r="131" spans="1:6" x14ac:dyDescent="0.3">
      <c r="A131" s="1">
        <v>6</v>
      </c>
      <c r="B131" t="s">
        <v>187</v>
      </c>
    </row>
    <row r="132" spans="1:6" x14ac:dyDescent="0.3">
      <c r="A132" s="1">
        <v>7</v>
      </c>
      <c r="B132" t="s">
        <v>188</v>
      </c>
      <c r="C132" t="s">
        <v>9004</v>
      </c>
    </row>
    <row r="133" spans="1:6" x14ac:dyDescent="0.3">
      <c r="A133" s="1">
        <v>8</v>
      </c>
      <c r="B133" t="s">
        <v>189</v>
      </c>
    </row>
    <row r="134" spans="1:6" x14ac:dyDescent="0.3">
      <c r="A134" s="1">
        <v>9</v>
      </c>
      <c r="B134" t="s">
        <v>190</v>
      </c>
    </row>
    <row r="137" spans="1:6" x14ac:dyDescent="0.3">
      <c r="B137" s="1" t="s">
        <v>191</v>
      </c>
      <c r="C137" s="1" t="s">
        <v>192</v>
      </c>
      <c r="D137" s="1" t="s">
        <v>193</v>
      </c>
      <c r="E137" s="1" t="s">
        <v>194</v>
      </c>
      <c r="F137" s="1" t="s">
        <v>195</v>
      </c>
    </row>
    <row r="138" spans="1:6" x14ac:dyDescent="0.3">
      <c r="A138" s="1">
        <v>0</v>
      </c>
      <c r="B138" t="s">
        <v>9005</v>
      </c>
      <c r="C138" t="s">
        <v>9006</v>
      </c>
      <c r="D138" t="s">
        <v>9007</v>
      </c>
      <c r="F138">
        <v>48</v>
      </c>
    </row>
    <row r="139" spans="1:6" x14ac:dyDescent="0.3">
      <c r="A139" s="1">
        <v>1</v>
      </c>
      <c r="B139" t="s">
        <v>9008</v>
      </c>
      <c r="C139" t="s">
        <v>9009</v>
      </c>
    </row>
    <row r="140" spans="1:6" x14ac:dyDescent="0.3">
      <c r="A140" s="1">
        <v>2</v>
      </c>
      <c r="B140" t="s">
        <v>9010</v>
      </c>
      <c r="C140" t="s">
        <v>6571</v>
      </c>
    </row>
    <row r="141" spans="1:6" x14ac:dyDescent="0.3">
      <c r="A141" s="1">
        <v>3</v>
      </c>
      <c r="B141" t="s">
        <v>9011</v>
      </c>
      <c r="C141" t="s">
        <v>9012</v>
      </c>
      <c r="F141">
        <v>43</v>
      </c>
    </row>
    <row r="142" spans="1:6" x14ac:dyDescent="0.3">
      <c r="A142" s="1">
        <v>4</v>
      </c>
      <c r="B142" t="s">
        <v>9013</v>
      </c>
      <c r="C142" t="s">
        <v>9014</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3"/>
  <sheetViews>
    <sheetView topLeftCell="B1" workbookViewId="0"/>
  </sheetViews>
  <sheetFormatPr defaultRowHeight="14.4" x14ac:dyDescent="0.3"/>
  <cols>
    <col min="1" max="1" width="0" hidden="1" customWidth="1"/>
    <col min="2" max="7" width="20.6640625" customWidth="1"/>
  </cols>
  <sheetData>
    <row r="1" spans="1:11" x14ac:dyDescent="0.3">
      <c r="B1" t="s">
        <v>0</v>
      </c>
      <c r="C1" t="s">
        <v>9015</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Monro Muffler Brake</v>
      </c>
    </row>
    <row r="2" spans="1:11" x14ac:dyDescent="0.3">
      <c r="B2" t="s">
        <v>2</v>
      </c>
      <c r="C2" t="s">
        <v>9016</v>
      </c>
      <c r="K2" t="str">
        <f>LEFT(C1,FIND("(",C1) - 2)</f>
        <v>Monro Muffler Brake, Inc.</v>
      </c>
    </row>
    <row r="3" spans="1:11" x14ac:dyDescent="0.3">
      <c r="K3" t="str">
        <f>" is scheduled to report earnings "&amp;IFERROR("between "&amp;LEFT(C20,FIND("-",C20)-2)&amp;" and "&amp;RIGHT(C20,FIND("-",C20)-2),"on "&amp;C20)</f>
        <v xml:space="preserve"> is scheduled to report earnings on Jul 20, 2017</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$41.65, up .12% after opening at the same price as yesterday's close</v>
      </c>
    </row>
    <row r="5" spans="1:11" x14ac:dyDescent="0.3">
      <c r="K5" t="str">
        <f>"The one year target estimate for " &amp; D1 &amp; " is " &amp; TEXT(C23,"$####.#0")</f>
        <v>The one year target estimate for Monro Muffler Brake is $58.44</v>
      </c>
    </row>
    <row r="6" spans="1:11" x14ac:dyDescent="0.3">
      <c r="K6" t="str">
        <f>" which would be " &amp; IF(OR(LEFT(ABS((C23-C2)/C2*100),1)="8",LEFT(ABS((C23-C2)/C2*100),2)="18"), "an ", "a ")  &amp;TEXT(ABS((C23-C2)/C2),"####.#0%")&amp;IF((C23-C2)&gt;0," increase over"," decrease from")&amp;" the current price"</f>
        <v xml:space="preserve"> which would be a 40.31% increase over the current price</v>
      </c>
    </row>
    <row r="7" spans="1:11" x14ac:dyDescent="0.3">
      <c r="A7" s="1">
        <v>0</v>
      </c>
      <c r="B7" t="s">
        <v>5</v>
      </c>
      <c r="C7" t="s">
        <v>9017</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increase by 3.7% over last quarter based on the average of 10 analyst estimates (Yahoo Finance)</v>
      </c>
    </row>
    <row r="8" spans="1:11" x14ac:dyDescent="0.3">
      <c r="A8" s="1">
        <v>1</v>
      </c>
      <c r="B8" t="s">
        <v>7</v>
      </c>
      <c r="C8" t="s">
        <v>9017</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low end of its 52-week range</v>
      </c>
    </row>
    <row r="9" spans="1:11" x14ac:dyDescent="0.3">
      <c r="A9" s="1">
        <v>2</v>
      </c>
      <c r="B9" t="s">
        <v>9</v>
      </c>
      <c r="C9" t="s">
        <v>9018</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3 times, and a negative earnings surprise 1 time</v>
      </c>
    </row>
    <row r="10" spans="1:11" x14ac:dyDescent="0.3">
      <c r="A10" s="1">
        <v>3</v>
      </c>
      <c r="B10" t="s">
        <v>11</v>
      </c>
      <c r="C10" t="s">
        <v>9019</v>
      </c>
    </row>
    <row r="11" spans="1:11" x14ac:dyDescent="0.3">
      <c r="A11" s="1">
        <v>4</v>
      </c>
      <c r="B11" t="s">
        <v>13</v>
      </c>
      <c r="C11" t="s">
        <v>9020</v>
      </c>
    </row>
    <row r="12" spans="1:11" x14ac:dyDescent="0.3">
      <c r="A12" s="1">
        <v>5</v>
      </c>
      <c r="B12" t="s">
        <v>15</v>
      </c>
      <c r="C12" t="s">
        <v>9021</v>
      </c>
      <c r="D12" t="str">
        <f>LEFT(C12,FIND("-",C12)-2)</f>
        <v>39.65</v>
      </c>
      <c r="E12" t="str">
        <f>TRIM(RIGHT(C12,FIND("-",C12)-1))</f>
        <v>66.48</v>
      </c>
    </row>
    <row r="13" spans="1:11" x14ac:dyDescent="0.3">
      <c r="A13" s="1">
        <v>6</v>
      </c>
      <c r="B13" t="s">
        <v>17</v>
      </c>
      <c r="C13" t="s">
        <v>9022</v>
      </c>
    </row>
    <row r="14" spans="1:11" x14ac:dyDescent="0.3">
      <c r="A14" s="1">
        <v>7</v>
      </c>
      <c r="B14" t="s">
        <v>19</v>
      </c>
      <c r="C14" t="s">
        <v>9023</v>
      </c>
    </row>
    <row r="16" spans="1:11" x14ac:dyDescent="0.3">
      <c r="A16" s="1">
        <v>0</v>
      </c>
      <c r="B16" t="s">
        <v>21</v>
      </c>
      <c r="C16" t="s">
        <v>3664</v>
      </c>
    </row>
    <row r="17" spans="1:11" x14ac:dyDescent="0.3">
      <c r="A17" s="1">
        <v>1</v>
      </c>
      <c r="B17" t="s">
        <v>23</v>
      </c>
      <c r="C17" t="s">
        <v>9024</v>
      </c>
      <c r="K17" t="str">
        <f>K2 &amp; K3 &amp; ". " &amp; K4 &amp; ". " &amp; K5 &amp; K6 &amp; ". " &amp; K7 &amp; ". " &amp; K8 &amp; ". " &amp; K9 &amp; "."</f>
        <v>Monro Muffler Brake, Inc. is scheduled to report earnings on Jul 20, 2017. The stock is currently trading at $41.65, up .12% after opening at the same price as yesterday's close. The one year target estimate for Monro Muffler Brake is $58.44 which would be a 40.31% increase over the current price. Earnings are expected to increase by 3.7% over last quarter based on the average of 10 analyst estimates (Yahoo Finance). The stock is trading in the low end of its 52-week range. Over the last 4 quarters, we've seen a positive earnings surprise 3 times, and a negative earnings surprise 1 time.</v>
      </c>
    </row>
    <row r="18" spans="1:11" x14ac:dyDescent="0.3">
      <c r="A18" s="1">
        <v>2</v>
      </c>
      <c r="B18" t="s">
        <v>24</v>
      </c>
      <c r="C18" t="s">
        <v>9025</v>
      </c>
    </row>
    <row r="19" spans="1:11" x14ac:dyDescent="0.3">
      <c r="A19" s="1">
        <v>3</v>
      </c>
      <c r="B19" t="s">
        <v>26</v>
      </c>
      <c r="C19" t="s">
        <v>9026</v>
      </c>
    </row>
    <row r="20" spans="1:11" x14ac:dyDescent="0.3">
      <c r="A20" s="1">
        <v>4</v>
      </c>
      <c r="B20" t="s">
        <v>28</v>
      </c>
      <c r="C20" t="s">
        <v>1167</v>
      </c>
    </row>
    <row r="21" spans="1:11" x14ac:dyDescent="0.3">
      <c r="A21" s="1">
        <v>5</v>
      </c>
      <c r="B21" t="s">
        <v>30</v>
      </c>
      <c r="C21" t="s">
        <v>9027</v>
      </c>
    </row>
    <row r="22" spans="1:11" x14ac:dyDescent="0.3">
      <c r="A22" s="1">
        <v>6</v>
      </c>
      <c r="B22" t="s">
        <v>32</v>
      </c>
      <c r="C22" t="s">
        <v>9028</v>
      </c>
    </row>
    <row r="23" spans="1:11" x14ac:dyDescent="0.3">
      <c r="A23" s="1">
        <v>7</v>
      </c>
      <c r="B23" t="s">
        <v>33</v>
      </c>
      <c r="C23" t="s">
        <v>9029</v>
      </c>
    </row>
    <row r="26" spans="1:11" x14ac:dyDescent="0.3">
      <c r="B26" s="1" t="s">
        <v>35</v>
      </c>
      <c r="C26" s="1" t="s">
        <v>36</v>
      </c>
      <c r="D26" s="1" t="s">
        <v>37</v>
      </c>
      <c r="E26" s="1" t="s">
        <v>8852</v>
      </c>
      <c r="F26" s="1" t="s">
        <v>8853</v>
      </c>
    </row>
    <row r="27" spans="1:11" x14ac:dyDescent="0.3">
      <c r="A27" s="1">
        <v>0</v>
      </c>
      <c r="B27" t="s">
        <v>40</v>
      </c>
      <c r="C27">
        <v>10</v>
      </c>
      <c r="D27">
        <v>9</v>
      </c>
      <c r="E27">
        <v>11</v>
      </c>
      <c r="F27">
        <v>10</v>
      </c>
    </row>
    <row r="28" spans="1:11" x14ac:dyDescent="0.3">
      <c r="A28" s="1">
        <v>1</v>
      </c>
      <c r="B28" t="s">
        <v>41</v>
      </c>
      <c r="C28">
        <v>0.54</v>
      </c>
      <c r="D28">
        <v>0.56000000000000005</v>
      </c>
      <c r="E28">
        <v>2.17</v>
      </c>
      <c r="F28">
        <v>2.39</v>
      </c>
    </row>
    <row r="29" spans="1:11" x14ac:dyDescent="0.3">
      <c r="A29" s="1">
        <v>2</v>
      </c>
      <c r="B29" t="s">
        <v>42</v>
      </c>
      <c r="C29">
        <v>0.5</v>
      </c>
      <c r="D29">
        <v>0.5</v>
      </c>
      <c r="E29">
        <v>2.0499999999999998</v>
      </c>
      <c r="F29">
        <v>2.25</v>
      </c>
    </row>
    <row r="30" spans="1:11" x14ac:dyDescent="0.3">
      <c r="A30" s="1">
        <v>3</v>
      </c>
      <c r="B30" t="s">
        <v>43</v>
      </c>
      <c r="C30">
        <v>0.56000000000000005</v>
      </c>
      <c r="D30">
        <v>0.64</v>
      </c>
      <c r="E30">
        <v>2.2799999999999998</v>
      </c>
      <c r="F30">
        <v>2.5499999999999998</v>
      </c>
    </row>
    <row r="31" spans="1:11" x14ac:dyDescent="0.3">
      <c r="A31" s="1">
        <v>4</v>
      </c>
      <c r="B31" t="s">
        <v>44</v>
      </c>
      <c r="C31">
        <v>0.5</v>
      </c>
      <c r="D31">
        <v>0.53</v>
      </c>
      <c r="E31">
        <v>1.85</v>
      </c>
      <c r="F31">
        <v>2.17</v>
      </c>
    </row>
    <row r="33" spans="1:6" x14ac:dyDescent="0.3">
      <c r="B33" s="1" t="s">
        <v>45</v>
      </c>
      <c r="C33" s="1" t="s">
        <v>36</v>
      </c>
      <c r="D33" s="1" t="s">
        <v>37</v>
      </c>
      <c r="E33" s="1" t="s">
        <v>8852</v>
      </c>
      <c r="F33" s="1" t="s">
        <v>8853</v>
      </c>
    </row>
    <row r="34" spans="1:6" x14ac:dyDescent="0.3">
      <c r="A34" s="1">
        <v>0</v>
      </c>
      <c r="B34" t="s">
        <v>40</v>
      </c>
      <c r="C34" t="s">
        <v>3125</v>
      </c>
      <c r="D34" t="s">
        <v>3125</v>
      </c>
      <c r="E34" t="s">
        <v>8906</v>
      </c>
      <c r="F34" t="s">
        <v>8906</v>
      </c>
    </row>
    <row r="35" spans="1:6" x14ac:dyDescent="0.3">
      <c r="A35" s="1">
        <v>1</v>
      </c>
      <c r="B35" t="s">
        <v>41</v>
      </c>
      <c r="C35" t="s">
        <v>9030</v>
      </c>
      <c r="D35" t="s">
        <v>9031</v>
      </c>
      <c r="E35" t="s">
        <v>3727</v>
      </c>
      <c r="F35" t="s">
        <v>4622</v>
      </c>
    </row>
    <row r="36" spans="1:6" x14ac:dyDescent="0.3">
      <c r="A36" s="1">
        <v>2</v>
      </c>
      <c r="B36" t="s">
        <v>42</v>
      </c>
      <c r="C36" t="s">
        <v>9032</v>
      </c>
      <c r="D36" t="s">
        <v>9033</v>
      </c>
      <c r="E36" t="s">
        <v>3867</v>
      </c>
      <c r="F36" t="s">
        <v>1176</v>
      </c>
    </row>
    <row r="37" spans="1:6" x14ac:dyDescent="0.3">
      <c r="A37" s="1">
        <v>3</v>
      </c>
      <c r="B37" t="s">
        <v>43</v>
      </c>
      <c r="C37" t="s">
        <v>9034</v>
      </c>
      <c r="D37" t="s">
        <v>9035</v>
      </c>
      <c r="E37" t="s">
        <v>1176</v>
      </c>
      <c r="F37" t="s">
        <v>1728</v>
      </c>
    </row>
    <row r="38" spans="1:6" x14ac:dyDescent="0.3">
      <c r="A38" s="1">
        <v>4</v>
      </c>
      <c r="B38" t="s">
        <v>53</v>
      </c>
      <c r="C38" t="s">
        <v>9036</v>
      </c>
      <c r="D38" t="s">
        <v>9037</v>
      </c>
      <c r="E38" t="s">
        <v>47</v>
      </c>
      <c r="F38" t="s">
        <v>3727</v>
      </c>
    </row>
    <row r="39" spans="1:6" x14ac:dyDescent="0.3">
      <c r="A39" s="1">
        <v>5</v>
      </c>
      <c r="B39" t="s">
        <v>55</v>
      </c>
      <c r="C39" t="s">
        <v>2537</v>
      </c>
      <c r="D39" t="s">
        <v>8931</v>
      </c>
      <c r="E39" t="s">
        <v>3234</v>
      </c>
      <c r="F39" t="s">
        <v>9038</v>
      </c>
    </row>
    <row r="41" spans="1:6" x14ac:dyDescent="0.3">
      <c r="B41" s="1" t="s">
        <v>58</v>
      </c>
      <c r="C41" s="1" t="s">
        <v>241</v>
      </c>
      <c r="D41" s="1" t="s">
        <v>242</v>
      </c>
      <c r="E41" s="1" t="s">
        <v>243</v>
      </c>
      <c r="F41" s="1" t="s">
        <v>244</v>
      </c>
    </row>
    <row r="42" spans="1:6" x14ac:dyDescent="0.3">
      <c r="A42" s="1">
        <v>0</v>
      </c>
      <c r="B42" t="s">
        <v>63</v>
      </c>
      <c r="C42" t="s">
        <v>8409</v>
      </c>
      <c r="D42" t="s">
        <v>2542</v>
      </c>
      <c r="E42" t="s">
        <v>9039</v>
      </c>
      <c r="F42">
        <v>0.28999999999999998</v>
      </c>
    </row>
    <row r="43" spans="1:6" x14ac:dyDescent="0.3">
      <c r="A43" s="1">
        <v>1</v>
      </c>
      <c r="B43" t="s">
        <v>66</v>
      </c>
      <c r="C43" t="s">
        <v>8410</v>
      </c>
      <c r="D43" t="s">
        <v>2540</v>
      </c>
      <c r="E43" t="s">
        <v>2540</v>
      </c>
      <c r="F43">
        <v>0.28999999999999998</v>
      </c>
    </row>
    <row r="44" spans="1:6" x14ac:dyDescent="0.3">
      <c r="A44" s="1">
        <v>2</v>
      </c>
      <c r="B44" t="s">
        <v>69</v>
      </c>
      <c r="C44" t="s">
        <v>70</v>
      </c>
      <c r="D44" t="s">
        <v>6068</v>
      </c>
      <c r="E44" t="s">
        <v>70</v>
      </c>
    </row>
    <row r="45" spans="1:6" x14ac:dyDescent="0.3">
      <c r="A45" s="1">
        <v>3</v>
      </c>
      <c r="B45" t="s">
        <v>72</v>
      </c>
      <c r="C45" t="s">
        <v>9040</v>
      </c>
      <c r="D45" t="s">
        <v>9041</v>
      </c>
      <c r="E45" t="s">
        <v>2545</v>
      </c>
    </row>
    <row r="47" spans="1:6" x14ac:dyDescent="0.3">
      <c r="B47" s="1" t="s">
        <v>75</v>
      </c>
      <c r="C47" s="1" t="s">
        <v>36</v>
      </c>
      <c r="D47" s="1" t="s">
        <v>37</v>
      </c>
      <c r="E47" s="1" t="s">
        <v>8852</v>
      </c>
      <c r="F47" s="1" t="s">
        <v>8853</v>
      </c>
    </row>
    <row r="48" spans="1:6" x14ac:dyDescent="0.3">
      <c r="A48" s="1">
        <v>0</v>
      </c>
      <c r="B48" t="s">
        <v>76</v>
      </c>
      <c r="C48">
        <v>0.54</v>
      </c>
      <c r="D48">
        <v>0.56000000000000005</v>
      </c>
      <c r="E48">
        <v>2.17</v>
      </c>
      <c r="F48">
        <v>2.39</v>
      </c>
    </row>
    <row r="49" spans="1:6" x14ac:dyDescent="0.3">
      <c r="A49" s="1">
        <v>1</v>
      </c>
      <c r="B49" t="s">
        <v>77</v>
      </c>
      <c r="C49">
        <v>0.54</v>
      </c>
      <c r="D49">
        <v>0.56000000000000005</v>
      </c>
      <c r="E49">
        <v>2.17</v>
      </c>
      <c r="F49">
        <v>2.41</v>
      </c>
    </row>
    <row r="50" spans="1:6" x14ac:dyDescent="0.3">
      <c r="A50" s="1">
        <v>2</v>
      </c>
      <c r="B50" t="s">
        <v>78</v>
      </c>
      <c r="C50">
        <v>0.54</v>
      </c>
      <c r="D50">
        <v>0.56999999999999995</v>
      </c>
      <c r="E50">
        <v>2.19</v>
      </c>
      <c r="F50">
        <v>2.44</v>
      </c>
    </row>
    <row r="51" spans="1:6" x14ac:dyDescent="0.3">
      <c r="A51" s="1">
        <v>3</v>
      </c>
      <c r="B51" t="s">
        <v>79</v>
      </c>
      <c r="C51">
        <v>0.55000000000000004</v>
      </c>
      <c r="D51">
        <v>0.56000000000000005</v>
      </c>
      <c r="E51">
        <v>2.1800000000000002</v>
      </c>
      <c r="F51">
        <v>2.5</v>
      </c>
    </row>
    <row r="52" spans="1:6" x14ac:dyDescent="0.3">
      <c r="A52" s="1">
        <v>4</v>
      </c>
      <c r="B52" t="s">
        <v>80</v>
      </c>
      <c r="C52">
        <v>0.56999999999999995</v>
      </c>
      <c r="D52">
        <v>0.59</v>
      </c>
      <c r="E52">
        <v>2.2999999999999998</v>
      </c>
      <c r="F52">
        <v>2.64</v>
      </c>
    </row>
    <row r="54" spans="1:6" x14ac:dyDescent="0.3">
      <c r="B54" s="1" t="s">
        <v>81</v>
      </c>
      <c r="C54" s="1" t="s">
        <v>36</v>
      </c>
      <c r="D54" s="1" t="s">
        <v>37</v>
      </c>
      <c r="E54" s="1" t="s">
        <v>8852</v>
      </c>
      <c r="F54" s="1" t="s">
        <v>8853</v>
      </c>
    </row>
    <row r="55" spans="1:6" x14ac:dyDescent="0.3">
      <c r="A55" s="1">
        <v>0</v>
      </c>
      <c r="B55" t="s">
        <v>82</v>
      </c>
      <c r="E55">
        <v>1</v>
      </c>
    </row>
    <row r="56" spans="1:6" x14ac:dyDescent="0.3">
      <c r="A56" s="1">
        <v>1</v>
      </c>
      <c r="B56" t="s">
        <v>83</v>
      </c>
      <c r="E56">
        <v>1</v>
      </c>
    </row>
    <row r="57" spans="1:6" x14ac:dyDescent="0.3">
      <c r="A57" s="1">
        <v>2</v>
      </c>
      <c r="B57" t="s">
        <v>84</v>
      </c>
      <c r="C57">
        <v>1</v>
      </c>
      <c r="D57">
        <v>1</v>
      </c>
      <c r="F57">
        <v>1</v>
      </c>
    </row>
    <row r="58" spans="1:6" x14ac:dyDescent="0.3">
      <c r="A58" s="1">
        <v>3</v>
      </c>
      <c r="B58" t="s">
        <v>85</v>
      </c>
    </row>
    <row r="60" spans="1:6" x14ac:dyDescent="0.3">
      <c r="B60" s="1" t="s">
        <v>86</v>
      </c>
      <c r="C60" s="1" t="s">
        <v>9042</v>
      </c>
      <c r="D60" s="1" t="s">
        <v>88</v>
      </c>
      <c r="E60" s="1" t="s">
        <v>89</v>
      </c>
      <c r="F60" s="1" t="s">
        <v>90</v>
      </c>
    </row>
    <row r="61" spans="1:6" x14ac:dyDescent="0.3">
      <c r="A61" s="1">
        <v>0</v>
      </c>
      <c r="B61" t="s">
        <v>91</v>
      </c>
      <c r="C61" t="s">
        <v>6681</v>
      </c>
      <c r="F61">
        <v>0.19</v>
      </c>
    </row>
    <row r="62" spans="1:6" x14ac:dyDescent="0.3">
      <c r="A62" s="1">
        <v>1</v>
      </c>
      <c r="B62" t="s">
        <v>93</v>
      </c>
      <c r="C62" t="s">
        <v>2547</v>
      </c>
      <c r="F62">
        <v>0.21</v>
      </c>
    </row>
    <row r="63" spans="1:6" x14ac:dyDescent="0.3">
      <c r="A63" s="1">
        <v>2</v>
      </c>
      <c r="B63" t="s">
        <v>95</v>
      </c>
      <c r="C63" t="s">
        <v>8925</v>
      </c>
      <c r="F63">
        <v>0.08</v>
      </c>
    </row>
    <row r="64" spans="1:6" x14ac:dyDescent="0.3">
      <c r="A64" s="1">
        <v>3</v>
      </c>
      <c r="B64" t="s">
        <v>96</v>
      </c>
      <c r="C64" t="s">
        <v>1750</v>
      </c>
      <c r="F64">
        <v>0.12</v>
      </c>
    </row>
    <row r="65" spans="1:6" x14ac:dyDescent="0.3">
      <c r="A65" s="1">
        <v>4</v>
      </c>
      <c r="B65" t="s">
        <v>98</v>
      </c>
      <c r="C65" t="s">
        <v>9043</v>
      </c>
      <c r="F65">
        <v>0.09</v>
      </c>
    </row>
    <row r="66" spans="1:6" x14ac:dyDescent="0.3">
      <c r="A66" s="1">
        <v>5</v>
      </c>
      <c r="B66" t="s">
        <v>100</v>
      </c>
      <c r="C66" t="s">
        <v>3308</v>
      </c>
    </row>
    <row r="68" spans="1:6" x14ac:dyDescent="0.3">
      <c r="A68" s="1">
        <v>0</v>
      </c>
      <c r="B68" t="s">
        <v>102</v>
      </c>
      <c r="C68" t="s">
        <v>3664</v>
      </c>
    </row>
    <row r="69" spans="1:6" x14ac:dyDescent="0.3">
      <c r="A69" s="1">
        <v>1</v>
      </c>
      <c r="B69" t="s">
        <v>103</v>
      </c>
    </row>
    <row r="70" spans="1:6" x14ac:dyDescent="0.3">
      <c r="A70" s="1">
        <v>2</v>
      </c>
      <c r="B70" t="s">
        <v>104</v>
      </c>
      <c r="C70" t="s">
        <v>9025</v>
      </c>
    </row>
    <row r="71" spans="1:6" x14ac:dyDescent="0.3">
      <c r="A71" s="1">
        <v>3</v>
      </c>
      <c r="B71" t="s">
        <v>105</v>
      </c>
      <c r="C71" t="s">
        <v>9044</v>
      </c>
    </row>
    <row r="72" spans="1:6" x14ac:dyDescent="0.3">
      <c r="A72" s="1">
        <v>4</v>
      </c>
      <c r="B72" t="s">
        <v>107</v>
      </c>
      <c r="C72" t="s">
        <v>503</v>
      </c>
    </row>
    <row r="73" spans="1:6" x14ac:dyDescent="0.3">
      <c r="A73" s="1">
        <v>5</v>
      </c>
      <c r="B73" t="s">
        <v>109</v>
      </c>
      <c r="C73" t="s">
        <v>1994</v>
      </c>
    </row>
    <row r="74" spans="1:6" x14ac:dyDescent="0.3">
      <c r="A74" s="1">
        <v>6</v>
      </c>
      <c r="B74" t="s">
        <v>111</v>
      </c>
      <c r="C74" t="s">
        <v>8985</v>
      </c>
    </row>
    <row r="75" spans="1:6" x14ac:dyDescent="0.3">
      <c r="A75" s="1">
        <v>7</v>
      </c>
      <c r="B75" t="s">
        <v>113</v>
      </c>
    </row>
    <row r="76" spans="1:6" x14ac:dyDescent="0.3">
      <c r="A76" s="1">
        <v>8</v>
      </c>
      <c r="B76" t="s">
        <v>114</v>
      </c>
    </row>
    <row r="78" spans="1:6" x14ac:dyDescent="0.3">
      <c r="A78" s="1">
        <v>0</v>
      </c>
      <c r="B78" t="s">
        <v>115</v>
      </c>
      <c r="C78" t="s">
        <v>9045</v>
      </c>
    </row>
    <row r="79" spans="1:6" x14ac:dyDescent="0.3">
      <c r="A79" s="1">
        <v>1</v>
      </c>
      <c r="B79" t="s">
        <v>117</v>
      </c>
      <c r="C79" t="s">
        <v>9045</v>
      </c>
    </row>
    <row r="81" spans="1:3" x14ac:dyDescent="0.3">
      <c r="A81" s="1">
        <v>0</v>
      </c>
      <c r="B81" t="s">
        <v>119</v>
      </c>
      <c r="C81" t="s">
        <v>452</v>
      </c>
    </row>
    <row r="82" spans="1:3" x14ac:dyDescent="0.3">
      <c r="A82" s="1">
        <v>1</v>
      </c>
      <c r="B82" t="s">
        <v>121</v>
      </c>
      <c r="C82" t="s">
        <v>4733</v>
      </c>
    </row>
    <row r="84" spans="1:3" x14ac:dyDescent="0.3">
      <c r="A84" s="1">
        <v>0</v>
      </c>
      <c r="B84" t="s">
        <v>123</v>
      </c>
      <c r="C84" t="s">
        <v>9046</v>
      </c>
    </row>
    <row r="85" spans="1:3" x14ac:dyDescent="0.3">
      <c r="A85" s="1">
        <v>1</v>
      </c>
      <c r="B85" t="s">
        <v>124</v>
      </c>
      <c r="C85" t="s">
        <v>9047</v>
      </c>
    </row>
    <row r="87" spans="1:3" x14ac:dyDescent="0.3">
      <c r="A87" s="1">
        <v>0</v>
      </c>
      <c r="B87" t="s">
        <v>126</v>
      </c>
      <c r="C87" t="s">
        <v>47</v>
      </c>
    </row>
    <row r="88" spans="1:3" x14ac:dyDescent="0.3">
      <c r="A88" s="1">
        <v>1</v>
      </c>
      <c r="B88" t="s">
        <v>128</v>
      </c>
      <c r="C88" t="s">
        <v>9048</v>
      </c>
    </row>
    <row r="89" spans="1:3" x14ac:dyDescent="0.3">
      <c r="A89" s="1">
        <v>2</v>
      </c>
      <c r="B89" t="s">
        <v>130</v>
      </c>
      <c r="C89" t="s">
        <v>257</v>
      </c>
    </row>
    <row r="90" spans="1:3" x14ac:dyDescent="0.3">
      <c r="A90" s="1">
        <v>3</v>
      </c>
      <c r="B90" t="s">
        <v>132</v>
      </c>
      <c r="C90" t="s">
        <v>9049</v>
      </c>
    </row>
    <row r="91" spans="1:3" x14ac:dyDescent="0.3">
      <c r="A91" s="1">
        <v>4</v>
      </c>
      <c r="B91" t="s">
        <v>134</v>
      </c>
      <c r="C91" t="s">
        <v>9050</v>
      </c>
    </row>
    <row r="92" spans="1:3" x14ac:dyDescent="0.3">
      <c r="A92" s="1">
        <v>5</v>
      </c>
      <c r="B92" t="s">
        <v>136</v>
      </c>
      <c r="C92" t="s">
        <v>9051</v>
      </c>
    </row>
    <row r="93" spans="1:3" x14ac:dyDescent="0.3">
      <c r="A93" s="1">
        <v>6</v>
      </c>
      <c r="B93" t="s">
        <v>138</v>
      </c>
      <c r="C93" t="s">
        <v>9026</v>
      </c>
    </row>
    <row r="94" spans="1:3" x14ac:dyDescent="0.3">
      <c r="A94" s="1">
        <v>7</v>
      </c>
      <c r="B94" t="s">
        <v>139</v>
      </c>
      <c r="C94" t="s">
        <v>9052</v>
      </c>
    </row>
    <row r="96" spans="1:3" x14ac:dyDescent="0.3">
      <c r="A96" s="1">
        <v>0</v>
      </c>
      <c r="B96" t="s">
        <v>140</v>
      </c>
      <c r="C96" t="s">
        <v>9053</v>
      </c>
    </row>
    <row r="97" spans="1:3" x14ac:dyDescent="0.3">
      <c r="A97" s="1">
        <v>1</v>
      </c>
      <c r="B97" t="s">
        <v>142</v>
      </c>
      <c r="C97" t="s">
        <v>3148</v>
      </c>
    </row>
    <row r="98" spans="1:3" x14ac:dyDescent="0.3">
      <c r="A98" s="1">
        <v>2</v>
      </c>
      <c r="B98" t="s">
        <v>144</v>
      </c>
      <c r="C98" t="s">
        <v>9054</v>
      </c>
    </row>
    <row r="99" spans="1:3" x14ac:dyDescent="0.3">
      <c r="A99" s="1">
        <v>3</v>
      </c>
      <c r="B99" t="s">
        <v>146</v>
      </c>
      <c r="C99" t="s">
        <v>9055</v>
      </c>
    </row>
    <row r="100" spans="1:3" x14ac:dyDescent="0.3">
      <c r="A100" s="1">
        <v>4</v>
      </c>
      <c r="B100" t="s">
        <v>148</v>
      </c>
      <c r="C100" t="s">
        <v>9056</v>
      </c>
    </row>
    <row r="101" spans="1:3" x14ac:dyDescent="0.3">
      <c r="A101" s="1">
        <v>5</v>
      </c>
      <c r="B101" t="s">
        <v>149</v>
      </c>
      <c r="C101" t="s">
        <v>9057</v>
      </c>
    </row>
    <row r="103" spans="1:3" x14ac:dyDescent="0.3">
      <c r="A103" s="1">
        <v>0</v>
      </c>
      <c r="B103" t="s">
        <v>151</v>
      </c>
      <c r="C103" t="s">
        <v>9058</v>
      </c>
    </row>
    <row r="104" spans="1:3" x14ac:dyDescent="0.3">
      <c r="A104" s="1">
        <v>1</v>
      </c>
      <c r="B104" t="s">
        <v>152</v>
      </c>
      <c r="C104" t="s">
        <v>9059</v>
      </c>
    </row>
    <row r="106" spans="1:3" x14ac:dyDescent="0.3">
      <c r="A106" s="1">
        <v>0</v>
      </c>
      <c r="B106" t="s">
        <v>23</v>
      </c>
      <c r="C106" t="s">
        <v>9024</v>
      </c>
    </row>
    <row r="107" spans="1:3" x14ac:dyDescent="0.3">
      <c r="A107" s="1">
        <v>1</v>
      </c>
      <c r="B107" t="s">
        <v>153</v>
      </c>
      <c r="C107" t="s">
        <v>9060</v>
      </c>
    </row>
    <row r="108" spans="1:3" x14ac:dyDescent="0.3">
      <c r="A108" s="1">
        <v>2</v>
      </c>
      <c r="B108" t="s">
        <v>155</v>
      </c>
      <c r="C108" t="s">
        <v>156</v>
      </c>
    </row>
    <row r="109" spans="1:3" x14ac:dyDescent="0.3">
      <c r="A109" s="1">
        <v>3</v>
      </c>
      <c r="B109" t="s">
        <v>157</v>
      </c>
      <c r="C109" t="s">
        <v>9061</v>
      </c>
    </row>
    <row r="110" spans="1:3" x14ac:dyDescent="0.3">
      <c r="A110" s="1">
        <v>4</v>
      </c>
      <c r="B110" t="s">
        <v>159</v>
      </c>
      <c r="C110" t="s">
        <v>9062</v>
      </c>
    </row>
    <row r="111" spans="1:3" x14ac:dyDescent="0.3">
      <c r="A111" s="1">
        <v>5</v>
      </c>
      <c r="B111" t="s">
        <v>161</v>
      </c>
      <c r="C111" t="s">
        <v>9063</v>
      </c>
    </row>
    <row r="112" spans="1:3" x14ac:dyDescent="0.3">
      <c r="A112" s="1">
        <v>6</v>
      </c>
      <c r="B112" t="s">
        <v>163</v>
      </c>
      <c r="C112" t="s">
        <v>9064</v>
      </c>
    </row>
    <row r="114" spans="1:3" x14ac:dyDescent="0.3">
      <c r="A114" s="1">
        <v>0</v>
      </c>
      <c r="B114" t="s">
        <v>165</v>
      </c>
      <c r="C114" t="s">
        <v>9065</v>
      </c>
    </row>
    <row r="115" spans="1:3" x14ac:dyDescent="0.3">
      <c r="A115" s="1">
        <v>1</v>
      </c>
      <c r="B115" t="s">
        <v>167</v>
      </c>
      <c r="C115" t="s">
        <v>9066</v>
      </c>
    </row>
    <row r="116" spans="1:3" x14ac:dyDescent="0.3">
      <c r="A116" s="1">
        <v>2</v>
      </c>
      <c r="B116" t="s">
        <v>169</v>
      </c>
      <c r="C116" t="s">
        <v>9067</v>
      </c>
    </row>
    <row r="117" spans="1:3" x14ac:dyDescent="0.3">
      <c r="A117" s="1">
        <v>3</v>
      </c>
      <c r="B117" t="s">
        <v>171</v>
      </c>
      <c r="C117" t="s">
        <v>9068</v>
      </c>
    </row>
    <row r="118" spans="1:3" x14ac:dyDescent="0.3">
      <c r="A118" s="1">
        <v>4</v>
      </c>
      <c r="B118" t="s">
        <v>173</v>
      </c>
      <c r="C118" t="s">
        <v>4746</v>
      </c>
    </row>
    <row r="119" spans="1:3" x14ac:dyDescent="0.3">
      <c r="A119" s="1">
        <v>5</v>
      </c>
      <c r="B119" t="s">
        <v>174</v>
      </c>
      <c r="C119" t="s">
        <v>9069</v>
      </c>
    </row>
    <row r="120" spans="1:3" x14ac:dyDescent="0.3">
      <c r="A120" s="1">
        <v>6</v>
      </c>
      <c r="B120" t="s">
        <v>175</v>
      </c>
      <c r="C120" t="s">
        <v>8691</v>
      </c>
    </row>
    <row r="121" spans="1:3" x14ac:dyDescent="0.3">
      <c r="A121" s="1">
        <v>7</v>
      </c>
      <c r="B121" t="s">
        <v>176</v>
      </c>
      <c r="C121" t="s">
        <v>9070</v>
      </c>
    </row>
    <row r="122" spans="1:3" x14ac:dyDescent="0.3">
      <c r="A122" s="1">
        <v>8</v>
      </c>
      <c r="B122" t="s">
        <v>177</v>
      </c>
      <c r="C122" t="s">
        <v>9071</v>
      </c>
    </row>
    <row r="123" spans="1:3" x14ac:dyDescent="0.3">
      <c r="A123" s="1">
        <v>9</v>
      </c>
      <c r="B123" t="s">
        <v>178</v>
      </c>
      <c r="C123" t="s">
        <v>9072</v>
      </c>
    </row>
    <row r="125" spans="1:3" x14ac:dyDescent="0.3">
      <c r="A125" s="1">
        <v>0</v>
      </c>
      <c r="B125" t="s">
        <v>179</v>
      </c>
      <c r="C125" t="s">
        <v>9073</v>
      </c>
    </row>
    <row r="126" spans="1:3" x14ac:dyDescent="0.3">
      <c r="A126" s="1">
        <v>1</v>
      </c>
      <c r="B126" t="s">
        <v>180</v>
      </c>
      <c r="C126" t="s">
        <v>9074</v>
      </c>
    </row>
    <row r="127" spans="1:3" x14ac:dyDescent="0.3">
      <c r="A127" s="1">
        <v>2</v>
      </c>
      <c r="B127" t="s">
        <v>181</v>
      </c>
      <c r="C127" t="s">
        <v>9075</v>
      </c>
    </row>
    <row r="128" spans="1:3" x14ac:dyDescent="0.3">
      <c r="A128" s="1">
        <v>3</v>
      </c>
      <c r="B128" t="s">
        <v>183</v>
      </c>
      <c r="C128" t="s">
        <v>9076</v>
      </c>
    </row>
    <row r="129" spans="1:8" x14ac:dyDescent="0.3">
      <c r="A129" s="1">
        <v>4</v>
      </c>
      <c r="B129" t="s">
        <v>185</v>
      </c>
      <c r="C129" t="s">
        <v>2130</v>
      </c>
    </row>
    <row r="130" spans="1:8" x14ac:dyDescent="0.3">
      <c r="A130" s="1">
        <v>5</v>
      </c>
      <c r="B130" t="s">
        <v>186</v>
      </c>
      <c r="C130" t="s">
        <v>9077</v>
      </c>
    </row>
    <row r="131" spans="1:8" x14ac:dyDescent="0.3">
      <c r="A131" s="1">
        <v>6</v>
      </c>
      <c r="B131" t="s">
        <v>187</v>
      </c>
      <c r="C131" t="s">
        <v>9078</v>
      </c>
    </row>
    <row r="132" spans="1:8" x14ac:dyDescent="0.3">
      <c r="A132" s="1">
        <v>7</v>
      </c>
      <c r="B132" t="s">
        <v>188</v>
      </c>
      <c r="C132" t="s">
        <v>9079</v>
      </c>
    </row>
    <row r="133" spans="1:8" x14ac:dyDescent="0.3">
      <c r="A133" s="1">
        <v>8</v>
      </c>
      <c r="B133" t="s">
        <v>189</v>
      </c>
      <c r="C133" t="s">
        <v>1239</v>
      </c>
    </row>
    <row r="134" spans="1:8" x14ac:dyDescent="0.3">
      <c r="A134" s="1">
        <v>9</v>
      </c>
      <c r="B134" t="s">
        <v>190</v>
      </c>
      <c r="C134" t="s">
        <v>9080</v>
      </c>
    </row>
    <row r="137" spans="1:8" x14ac:dyDescent="0.3">
      <c r="B137" s="1" t="s">
        <v>191</v>
      </c>
      <c r="C137" s="1" t="s">
        <v>192</v>
      </c>
      <c r="D137" s="1" t="s">
        <v>193</v>
      </c>
      <c r="E137" s="1" t="s">
        <v>194</v>
      </c>
      <c r="F137" s="1" t="s">
        <v>195</v>
      </c>
    </row>
    <row r="138" spans="1:8" x14ac:dyDescent="0.3">
      <c r="A138" s="1">
        <v>0</v>
      </c>
      <c r="B138" t="s">
        <v>9081</v>
      </c>
      <c r="C138" t="s">
        <v>9082</v>
      </c>
      <c r="D138" t="s">
        <v>9083</v>
      </c>
      <c r="E138" t="s">
        <v>9084</v>
      </c>
      <c r="F138">
        <v>59</v>
      </c>
    </row>
    <row r="139" spans="1:8" x14ac:dyDescent="0.3">
      <c r="A139" s="1">
        <v>1</v>
      </c>
      <c r="B139" t="s">
        <v>9085</v>
      </c>
      <c r="C139" t="s">
        <v>2595</v>
      </c>
      <c r="D139" t="s">
        <v>9086</v>
      </c>
      <c r="E139" t="s">
        <v>2686</v>
      </c>
      <c r="F139">
        <v>51</v>
      </c>
    </row>
    <row r="140" spans="1:8" x14ac:dyDescent="0.3">
      <c r="A140" s="1">
        <v>2</v>
      </c>
      <c r="B140" t="s">
        <v>9087</v>
      </c>
      <c r="C140" t="s">
        <v>9088</v>
      </c>
      <c r="D140" t="s">
        <v>9089</v>
      </c>
      <c r="F140">
        <v>43</v>
      </c>
    </row>
    <row r="141" spans="1:8" x14ac:dyDescent="0.3">
      <c r="A141" s="1">
        <v>3</v>
      </c>
      <c r="B141" t="s">
        <v>9090</v>
      </c>
      <c r="C141" t="s">
        <v>9091</v>
      </c>
      <c r="D141" t="s">
        <v>9092</v>
      </c>
      <c r="E141" t="s">
        <v>9093</v>
      </c>
      <c r="F141">
        <v>63</v>
      </c>
    </row>
    <row r="142" spans="1:8" x14ac:dyDescent="0.3">
      <c r="A142" s="1">
        <v>4</v>
      </c>
      <c r="B142" t="s">
        <v>9094</v>
      </c>
      <c r="C142" t="s">
        <v>9095</v>
      </c>
      <c r="D142" t="s">
        <v>9096</v>
      </c>
      <c r="E142" t="s">
        <v>9097</v>
      </c>
      <c r="F142">
        <v>61</v>
      </c>
    </row>
    <row r="144" spans="1:8" x14ac:dyDescent="0.3">
      <c r="B144" s="1" t="s">
        <v>9098</v>
      </c>
      <c r="C144" s="1" t="s">
        <v>320</v>
      </c>
      <c r="D144" s="1" t="s">
        <v>321</v>
      </c>
      <c r="E144" s="1" t="s">
        <v>322</v>
      </c>
      <c r="F144" s="1" t="s">
        <v>323</v>
      </c>
      <c r="G144" s="1" t="s">
        <v>9099</v>
      </c>
      <c r="H144" s="1" t="s">
        <v>324</v>
      </c>
    </row>
    <row r="145" spans="1:8" x14ac:dyDescent="0.3">
      <c r="A145" s="1">
        <v>0</v>
      </c>
      <c r="B145" t="s">
        <v>325</v>
      </c>
      <c r="C145" t="s">
        <v>9100</v>
      </c>
      <c r="D145" t="s">
        <v>9101</v>
      </c>
      <c r="E145" t="s">
        <v>9102</v>
      </c>
      <c r="F145" t="s">
        <v>9103</v>
      </c>
      <c r="G145" t="s">
        <v>47</v>
      </c>
    </row>
    <row r="146" spans="1:8" x14ac:dyDescent="0.3">
      <c r="A146" s="1">
        <v>1</v>
      </c>
      <c r="B146" t="s">
        <v>330</v>
      </c>
      <c r="C146" t="s">
        <v>331</v>
      </c>
      <c r="D146" t="s">
        <v>2759</v>
      </c>
      <c r="E146" t="s">
        <v>9104</v>
      </c>
      <c r="F146" t="s">
        <v>253</v>
      </c>
      <c r="G146" t="s">
        <v>1907</v>
      </c>
    </row>
    <row r="147" spans="1:8" x14ac:dyDescent="0.3">
      <c r="A147" s="1">
        <v>2</v>
      </c>
      <c r="B147" t="s">
        <v>336</v>
      </c>
      <c r="C147" t="s">
        <v>9105</v>
      </c>
      <c r="D147" t="s">
        <v>9106</v>
      </c>
      <c r="E147" t="s">
        <v>9107</v>
      </c>
      <c r="F147" t="s">
        <v>9108</v>
      </c>
      <c r="G147" t="s">
        <v>9109</v>
      </c>
    </row>
    <row r="148" spans="1:8" x14ac:dyDescent="0.3">
      <c r="A148" s="1">
        <v>3</v>
      </c>
      <c r="B148" t="s">
        <v>342</v>
      </c>
      <c r="C148" t="s">
        <v>9110</v>
      </c>
      <c r="D148" t="s">
        <v>9111</v>
      </c>
      <c r="E148" t="s">
        <v>9112</v>
      </c>
      <c r="F148" t="s">
        <v>9113</v>
      </c>
      <c r="G148" t="s">
        <v>9114</v>
      </c>
    </row>
    <row r="149" spans="1:8" x14ac:dyDescent="0.3">
      <c r="A149" s="1">
        <v>4</v>
      </c>
      <c r="B149" t="s">
        <v>348</v>
      </c>
      <c r="C149" t="s">
        <v>6195</v>
      </c>
      <c r="D149" t="s">
        <v>9115</v>
      </c>
      <c r="E149" t="s">
        <v>9116</v>
      </c>
      <c r="F149" t="s">
        <v>9117</v>
      </c>
      <c r="G149" t="s">
        <v>9118</v>
      </c>
    </row>
    <row r="150" spans="1:8" x14ac:dyDescent="0.3">
      <c r="A150" s="1">
        <v>5</v>
      </c>
      <c r="B150" t="s">
        <v>354</v>
      </c>
      <c r="C150" t="s">
        <v>9119</v>
      </c>
      <c r="D150" t="s">
        <v>9120</v>
      </c>
      <c r="E150" t="s">
        <v>4965</v>
      </c>
      <c r="F150" t="s">
        <v>9121</v>
      </c>
      <c r="G150" t="s">
        <v>9122</v>
      </c>
    </row>
    <row r="151" spans="1:8" x14ac:dyDescent="0.3">
      <c r="A151" s="1">
        <v>6</v>
      </c>
      <c r="B151" t="s">
        <v>360</v>
      </c>
      <c r="C151" t="s">
        <v>2369</v>
      </c>
      <c r="D151" t="s">
        <v>2690</v>
      </c>
      <c r="E151" t="s">
        <v>9123</v>
      </c>
      <c r="F151" t="s">
        <v>3524</v>
      </c>
      <c r="G151" t="s">
        <v>3838</v>
      </c>
    </row>
    <row r="152" spans="1:8" x14ac:dyDescent="0.3">
      <c r="A152" s="1">
        <v>7</v>
      </c>
      <c r="B152" t="s">
        <v>366</v>
      </c>
      <c r="C152" t="s">
        <v>331</v>
      </c>
      <c r="D152" t="s">
        <v>9124</v>
      </c>
      <c r="E152" t="s">
        <v>3318</v>
      </c>
      <c r="F152" t="s">
        <v>9125</v>
      </c>
      <c r="G152" t="s">
        <v>9126</v>
      </c>
    </row>
    <row r="153" spans="1:8" x14ac:dyDescent="0.3">
      <c r="A153" s="1">
        <v>8</v>
      </c>
      <c r="B153" t="s">
        <v>371</v>
      </c>
      <c r="C153" t="s">
        <v>9127</v>
      </c>
      <c r="D153" t="s">
        <v>9128</v>
      </c>
      <c r="E153" t="s">
        <v>9129</v>
      </c>
      <c r="F153" t="s">
        <v>9130</v>
      </c>
      <c r="G153" t="s">
        <v>9049</v>
      </c>
    </row>
    <row r="154" spans="1:8" x14ac:dyDescent="0.3">
      <c r="A154" s="1">
        <v>9</v>
      </c>
      <c r="B154" t="s">
        <v>376</v>
      </c>
      <c r="C154" t="s">
        <v>331</v>
      </c>
      <c r="D154" t="s">
        <v>9131</v>
      </c>
      <c r="E154" t="s">
        <v>9132</v>
      </c>
      <c r="F154" t="s">
        <v>9133</v>
      </c>
      <c r="G154" t="s">
        <v>3931</v>
      </c>
    </row>
    <row r="155" spans="1:8" x14ac:dyDescent="0.3">
      <c r="A155" s="1">
        <v>10</v>
      </c>
      <c r="B155" t="s">
        <v>381</v>
      </c>
      <c r="C155" t="s">
        <v>331</v>
      </c>
      <c r="D155" t="s">
        <v>331</v>
      </c>
      <c r="E155" t="s">
        <v>331</v>
      </c>
      <c r="F155" t="s">
        <v>331</v>
      </c>
      <c r="G155" t="s">
        <v>9134</v>
      </c>
    </row>
    <row r="157" spans="1:8" x14ac:dyDescent="0.3">
      <c r="B157" s="1" t="s">
        <v>383</v>
      </c>
      <c r="C157" s="1" t="s">
        <v>320</v>
      </c>
      <c r="D157" s="1" t="s">
        <v>321</v>
      </c>
      <c r="E157" s="1" t="s">
        <v>322</v>
      </c>
      <c r="F157" s="1" t="s">
        <v>323</v>
      </c>
      <c r="G157" s="1" t="s">
        <v>9099</v>
      </c>
      <c r="H157" s="1" t="s">
        <v>324</v>
      </c>
    </row>
    <row r="158" spans="1:8" x14ac:dyDescent="0.3">
      <c r="A158" s="1">
        <v>0</v>
      </c>
      <c r="B158" t="s">
        <v>384</v>
      </c>
      <c r="C158" t="s">
        <v>9135</v>
      </c>
      <c r="D158" t="s">
        <v>9136</v>
      </c>
      <c r="E158" t="s">
        <v>9137</v>
      </c>
      <c r="F158" t="s">
        <v>9138</v>
      </c>
      <c r="G158" t="s">
        <v>9139</v>
      </c>
    </row>
    <row r="159" spans="1:8" x14ac:dyDescent="0.3">
      <c r="A159" s="1">
        <v>1</v>
      </c>
      <c r="B159" t="s">
        <v>390</v>
      </c>
      <c r="C159" t="s">
        <v>331</v>
      </c>
      <c r="D159" t="s">
        <v>331</v>
      </c>
      <c r="E159" t="s">
        <v>331</v>
      </c>
      <c r="F159" t="s">
        <v>331</v>
      </c>
      <c r="G159" t="s">
        <v>331</v>
      </c>
    </row>
    <row r="160" spans="1:8" x14ac:dyDescent="0.3">
      <c r="A160" s="1">
        <v>2</v>
      </c>
      <c r="B160" t="s">
        <v>396</v>
      </c>
      <c r="C160" t="s">
        <v>9135</v>
      </c>
      <c r="D160" t="s">
        <v>9136</v>
      </c>
      <c r="E160" t="s">
        <v>9137</v>
      </c>
      <c r="F160" t="s">
        <v>9138</v>
      </c>
      <c r="G160" t="s">
        <v>9139</v>
      </c>
    </row>
    <row r="161" spans="1:7" x14ac:dyDescent="0.3">
      <c r="A161" s="1">
        <v>3</v>
      </c>
      <c r="B161" t="s">
        <v>402</v>
      </c>
      <c r="C161" t="s">
        <v>331</v>
      </c>
      <c r="D161" t="s">
        <v>9047</v>
      </c>
      <c r="E161" t="s">
        <v>2272</v>
      </c>
      <c r="F161" t="s">
        <v>1200</v>
      </c>
      <c r="G161" t="s">
        <v>9140</v>
      </c>
    </row>
    <row r="162" spans="1:7" x14ac:dyDescent="0.3">
      <c r="A162" s="1">
        <v>4</v>
      </c>
      <c r="B162" t="s">
        <v>407</v>
      </c>
      <c r="C162" t="s">
        <v>331</v>
      </c>
      <c r="D162" t="s">
        <v>331</v>
      </c>
      <c r="E162" t="s">
        <v>331</v>
      </c>
      <c r="F162" t="s">
        <v>331</v>
      </c>
      <c r="G162" t="s">
        <v>331</v>
      </c>
    </row>
    <row r="163" spans="1:7" x14ac:dyDescent="0.3">
      <c r="A163" s="1">
        <v>5</v>
      </c>
      <c r="B163" t="s">
        <v>408</v>
      </c>
      <c r="C163" t="s">
        <v>3558</v>
      </c>
      <c r="D163" t="s">
        <v>331</v>
      </c>
      <c r="E163" t="s">
        <v>2081</v>
      </c>
      <c r="F163" t="s">
        <v>2314</v>
      </c>
      <c r="G163" t="s">
        <v>1432</v>
      </c>
    </row>
    <row r="164" spans="1:7" x14ac:dyDescent="0.3">
      <c r="A164" s="1">
        <v>6</v>
      </c>
      <c r="B164" t="s">
        <v>411</v>
      </c>
      <c r="C164" t="s">
        <v>9141</v>
      </c>
      <c r="D164" t="s">
        <v>331</v>
      </c>
      <c r="E164" t="s">
        <v>9142</v>
      </c>
      <c r="F164" t="s">
        <v>9143</v>
      </c>
      <c r="G164" t="s">
        <v>9144</v>
      </c>
    </row>
    <row r="165" spans="1:7" x14ac:dyDescent="0.3">
      <c r="A165" s="1">
        <v>7</v>
      </c>
      <c r="B165" t="s">
        <v>414</v>
      </c>
      <c r="C165" t="s">
        <v>9145</v>
      </c>
      <c r="D165" t="s">
        <v>9146</v>
      </c>
      <c r="E165" t="s">
        <v>9147</v>
      </c>
      <c r="F165" t="s">
        <v>9148</v>
      </c>
      <c r="G165" t="s">
        <v>9149</v>
      </c>
    </row>
    <row r="166" spans="1:7" x14ac:dyDescent="0.3">
      <c r="A166" s="1">
        <v>8</v>
      </c>
      <c r="B166" t="s">
        <v>420</v>
      </c>
      <c r="C166" t="s">
        <v>331</v>
      </c>
      <c r="D166" t="s">
        <v>331</v>
      </c>
      <c r="E166" t="s">
        <v>331</v>
      </c>
      <c r="F166" t="s">
        <v>331</v>
      </c>
      <c r="G166" t="s">
        <v>331</v>
      </c>
    </row>
    <row r="167" spans="1:7" x14ac:dyDescent="0.3">
      <c r="A167" s="1">
        <v>9</v>
      </c>
      <c r="B167" t="s">
        <v>426</v>
      </c>
      <c r="C167" t="s">
        <v>331</v>
      </c>
      <c r="D167" t="s">
        <v>331</v>
      </c>
      <c r="E167" t="s">
        <v>331</v>
      </c>
      <c r="F167" t="s">
        <v>331</v>
      </c>
      <c r="G167" t="s">
        <v>331</v>
      </c>
    </row>
    <row r="168" spans="1:7" x14ac:dyDescent="0.3">
      <c r="A168" s="1">
        <v>10</v>
      </c>
      <c r="B168" t="s">
        <v>427</v>
      </c>
      <c r="C168" t="s">
        <v>9150</v>
      </c>
      <c r="D168" t="s">
        <v>9151</v>
      </c>
      <c r="E168" t="s">
        <v>9152</v>
      </c>
      <c r="F168" t="s">
        <v>9153</v>
      </c>
      <c r="G168" t="s">
        <v>9154</v>
      </c>
    </row>
    <row r="169" spans="1:7" x14ac:dyDescent="0.3">
      <c r="A169" s="1">
        <v>11</v>
      </c>
      <c r="B169" t="s">
        <v>433</v>
      </c>
      <c r="C169" t="s">
        <v>331</v>
      </c>
      <c r="D169" t="s">
        <v>9155</v>
      </c>
      <c r="E169" t="s">
        <v>4082</v>
      </c>
      <c r="F169" t="s">
        <v>9156</v>
      </c>
      <c r="G169" t="s">
        <v>9157</v>
      </c>
    </row>
    <row r="170" spans="1:7" x14ac:dyDescent="0.3">
      <c r="A170" s="1">
        <v>12</v>
      </c>
      <c r="B170" t="s">
        <v>438</v>
      </c>
      <c r="C170" t="s">
        <v>9150</v>
      </c>
      <c r="D170" t="s">
        <v>9151</v>
      </c>
      <c r="E170" t="s">
        <v>9152</v>
      </c>
      <c r="F170" t="s">
        <v>9153</v>
      </c>
      <c r="G170" t="s">
        <v>9154</v>
      </c>
    </row>
    <row r="171" spans="1:7" x14ac:dyDescent="0.3">
      <c r="A171" s="1">
        <v>13</v>
      </c>
      <c r="B171" t="s">
        <v>439</v>
      </c>
      <c r="C171" t="s">
        <v>331</v>
      </c>
      <c r="D171" t="s">
        <v>331</v>
      </c>
      <c r="E171" t="s">
        <v>331</v>
      </c>
      <c r="F171" t="s">
        <v>331</v>
      </c>
      <c r="G171" t="s">
        <v>331</v>
      </c>
    </row>
    <row r="172" spans="1:7" x14ac:dyDescent="0.3">
      <c r="A172" s="1">
        <v>14</v>
      </c>
      <c r="B172" t="s">
        <v>440</v>
      </c>
      <c r="C172" t="s">
        <v>9158</v>
      </c>
      <c r="D172" t="s">
        <v>9159</v>
      </c>
      <c r="E172" t="s">
        <v>9160</v>
      </c>
      <c r="F172" t="s">
        <v>9161</v>
      </c>
      <c r="G172" t="s">
        <v>9162</v>
      </c>
    </row>
    <row r="173" spans="1:7" x14ac:dyDescent="0.3">
      <c r="A173" s="1">
        <v>15</v>
      </c>
      <c r="B173" t="s">
        <v>446</v>
      </c>
      <c r="C173" t="s">
        <v>331</v>
      </c>
      <c r="D173" t="s">
        <v>9163</v>
      </c>
      <c r="E173" t="s">
        <v>9164</v>
      </c>
      <c r="F173" t="s">
        <v>5566</v>
      </c>
      <c r="G173" t="s">
        <v>9165</v>
      </c>
    </row>
    <row r="174" spans="1:7" x14ac:dyDescent="0.3">
      <c r="A174" s="1">
        <v>16</v>
      </c>
      <c r="B174" t="s">
        <v>451</v>
      </c>
      <c r="C174" t="s">
        <v>331</v>
      </c>
      <c r="D174" t="s">
        <v>331</v>
      </c>
      <c r="E174" t="s">
        <v>331</v>
      </c>
      <c r="F174" t="s">
        <v>331</v>
      </c>
      <c r="G174" t="s">
        <v>5173</v>
      </c>
    </row>
    <row r="175" spans="1:7" x14ac:dyDescent="0.3">
      <c r="A175" s="1">
        <v>17</v>
      </c>
      <c r="B175" t="s">
        <v>453</v>
      </c>
      <c r="C175" t="s">
        <v>9166</v>
      </c>
      <c r="D175" t="s">
        <v>8804</v>
      </c>
      <c r="E175" t="s">
        <v>9167</v>
      </c>
      <c r="F175" t="s">
        <v>5505</v>
      </c>
      <c r="G175" t="s">
        <v>9116</v>
      </c>
    </row>
    <row r="176" spans="1:7" x14ac:dyDescent="0.3">
      <c r="A176" s="1">
        <v>18</v>
      </c>
      <c r="B176" t="s">
        <v>458</v>
      </c>
      <c r="C176" t="s">
        <v>9168</v>
      </c>
      <c r="D176" t="s">
        <v>9169</v>
      </c>
      <c r="E176" t="s">
        <v>9170</v>
      </c>
      <c r="F176" t="s">
        <v>5418</v>
      </c>
      <c r="G176" t="s">
        <v>9171</v>
      </c>
    </row>
    <row r="177" spans="1:7" x14ac:dyDescent="0.3">
      <c r="A177" s="1">
        <v>19</v>
      </c>
      <c r="B177" t="s">
        <v>463</v>
      </c>
      <c r="C177" t="s">
        <v>331</v>
      </c>
      <c r="D177" t="s">
        <v>331</v>
      </c>
      <c r="E177" t="s">
        <v>331</v>
      </c>
      <c r="F177" t="s">
        <v>331</v>
      </c>
      <c r="G177" t="s">
        <v>331</v>
      </c>
    </row>
    <row r="178" spans="1:7" x14ac:dyDescent="0.3">
      <c r="A178" s="1">
        <v>20</v>
      </c>
      <c r="B178" t="s">
        <v>469</v>
      </c>
      <c r="C178" t="s">
        <v>9172</v>
      </c>
      <c r="D178" t="s">
        <v>9173</v>
      </c>
      <c r="E178" t="s">
        <v>9174</v>
      </c>
      <c r="F178" t="s">
        <v>9175</v>
      </c>
      <c r="G178" t="s">
        <v>5240</v>
      </c>
    </row>
    <row r="179" spans="1:7" x14ac:dyDescent="0.3">
      <c r="A179" s="1">
        <v>21</v>
      </c>
      <c r="B179" t="s">
        <v>475</v>
      </c>
      <c r="C179" t="s">
        <v>331</v>
      </c>
      <c r="D179" t="s">
        <v>331</v>
      </c>
      <c r="E179" t="s">
        <v>331</v>
      </c>
      <c r="F179" t="s">
        <v>331</v>
      </c>
      <c r="G179" t="s">
        <v>331</v>
      </c>
    </row>
    <row r="180" spans="1:7" x14ac:dyDescent="0.3">
      <c r="A180" s="1">
        <v>22</v>
      </c>
      <c r="B180" t="s">
        <v>478</v>
      </c>
      <c r="C180" t="s">
        <v>331</v>
      </c>
      <c r="D180" t="s">
        <v>331</v>
      </c>
      <c r="E180" t="s">
        <v>331</v>
      </c>
      <c r="F180" t="s">
        <v>331</v>
      </c>
      <c r="G180" t="s">
        <v>331</v>
      </c>
    </row>
    <row r="181" spans="1:7" x14ac:dyDescent="0.3">
      <c r="A181" s="1">
        <v>23</v>
      </c>
      <c r="B181" t="s">
        <v>479</v>
      </c>
      <c r="C181" t="s">
        <v>331</v>
      </c>
      <c r="D181" t="s">
        <v>331</v>
      </c>
      <c r="E181" t="s">
        <v>331</v>
      </c>
      <c r="F181" t="s">
        <v>331</v>
      </c>
      <c r="G181" t="s">
        <v>331</v>
      </c>
    </row>
    <row r="182" spans="1:7" x14ac:dyDescent="0.3">
      <c r="A182" s="1">
        <v>24</v>
      </c>
      <c r="B182" t="s">
        <v>480</v>
      </c>
      <c r="C182" t="s">
        <v>331</v>
      </c>
      <c r="D182" t="s">
        <v>331</v>
      </c>
      <c r="E182" t="s">
        <v>331</v>
      </c>
      <c r="F182" t="s">
        <v>331</v>
      </c>
      <c r="G182" t="s">
        <v>331</v>
      </c>
    </row>
    <row r="183" spans="1:7" x14ac:dyDescent="0.3">
      <c r="A183" s="1">
        <v>25</v>
      </c>
      <c r="B183" t="s">
        <v>481</v>
      </c>
      <c r="C183" t="s">
        <v>9176</v>
      </c>
      <c r="D183" t="s">
        <v>6176</v>
      </c>
      <c r="E183" t="s">
        <v>9177</v>
      </c>
      <c r="F183" t="s">
        <v>9178</v>
      </c>
      <c r="G183" t="s">
        <v>9179</v>
      </c>
    </row>
    <row r="184" spans="1:7" x14ac:dyDescent="0.3">
      <c r="A184" s="1">
        <v>26</v>
      </c>
      <c r="B184" t="s">
        <v>486</v>
      </c>
      <c r="C184" t="s">
        <v>331</v>
      </c>
      <c r="D184" t="s">
        <v>331</v>
      </c>
      <c r="E184" t="s">
        <v>331</v>
      </c>
      <c r="F184" t="s">
        <v>331</v>
      </c>
      <c r="G184" t="s">
        <v>331</v>
      </c>
    </row>
    <row r="185" spans="1:7" x14ac:dyDescent="0.3">
      <c r="A185" s="1">
        <v>27</v>
      </c>
      <c r="B185" t="s">
        <v>487</v>
      </c>
      <c r="C185" t="s">
        <v>9176</v>
      </c>
      <c r="D185" t="s">
        <v>6176</v>
      </c>
      <c r="E185" t="s">
        <v>9177</v>
      </c>
      <c r="F185" t="s">
        <v>9178</v>
      </c>
      <c r="G185" t="s">
        <v>9179</v>
      </c>
    </row>
    <row r="186" spans="1:7" x14ac:dyDescent="0.3">
      <c r="A186" s="1">
        <v>28</v>
      </c>
      <c r="B186" t="s">
        <v>488</v>
      </c>
      <c r="C186" t="s">
        <v>331</v>
      </c>
      <c r="D186" t="s">
        <v>4055</v>
      </c>
      <c r="E186" t="s">
        <v>9180</v>
      </c>
      <c r="F186" t="s">
        <v>3161</v>
      </c>
      <c r="G186" t="s">
        <v>9181</v>
      </c>
    </row>
    <row r="187" spans="1:7" x14ac:dyDescent="0.3">
      <c r="A187" s="1">
        <v>29</v>
      </c>
      <c r="B187" t="s">
        <v>493</v>
      </c>
      <c r="C187" t="s">
        <v>331</v>
      </c>
      <c r="D187" t="s">
        <v>331</v>
      </c>
      <c r="E187" t="s">
        <v>331</v>
      </c>
      <c r="F187" t="s">
        <v>331</v>
      </c>
      <c r="G187" t="s">
        <v>452</v>
      </c>
    </row>
    <row r="188" spans="1:7" x14ac:dyDescent="0.3">
      <c r="A188" s="1">
        <v>30</v>
      </c>
      <c r="B188" t="s">
        <v>495</v>
      </c>
      <c r="C188" t="s">
        <v>331</v>
      </c>
      <c r="D188" t="s">
        <v>331</v>
      </c>
      <c r="E188" t="s">
        <v>331</v>
      </c>
      <c r="F188" t="s">
        <v>331</v>
      </c>
      <c r="G188" t="s">
        <v>331</v>
      </c>
    </row>
    <row r="189" spans="1:7" x14ac:dyDescent="0.3">
      <c r="A189" s="1">
        <v>31</v>
      </c>
      <c r="B189" t="s">
        <v>496</v>
      </c>
      <c r="C189" t="s">
        <v>331</v>
      </c>
      <c r="D189" t="s">
        <v>331</v>
      </c>
      <c r="E189" t="s">
        <v>331</v>
      </c>
      <c r="F189" t="s">
        <v>331</v>
      </c>
      <c r="G189" t="s">
        <v>331</v>
      </c>
    </row>
    <row r="190" spans="1:7" x14ac:dyDescent="0.3">
      <c r="A190" s="1">
        <v>32</v>
      </c>
      <c r="B190" t="s">
        <v>497</v>
      </c>
      <c r="C190" t="s">
        <v>331</v>
      </c>
      <c r="D190" t="s">
        <v>331</v>
      </c>
      <c r="E190" t="s">
        <v>331</v>
      </c>
      <c r="F190" t="s">
        <v>331</v>
      </c>
      <c r="G190" t="s">
        <v>331</v>
      </c>
    </row>
    <row r="191" spans="1:7" x14ac:dyDescent="0.3">
      <c r="A191" s="1">
        <v>33</v>
      </c>
      <c r="B191" t="s">
        <v>498</v>
      </c>
      <c r="C191" t="s">
        <v>331</v>
      </c>
      <c r="D191" t="s">
        <v>331</v>
      </c>
      <c r="E191" t="s">
        <v>331</v>
      </c>
      <c r="F191" t="s">
        <v>331</v>
      </c>
      <c r="G191" t="s">
        <v>331</v>
      </c>
    </row>
    <row r="192" spans="1:7" x14ac:dyDescent="0.3">
      <c r="A192" s="1">
        <v>34</v>
      </c>
      <c r="B192" t="s">
        <v>499</v>
      </c>
      <c r="C192" t="s">
        <v>9176</v>
      </c>
      <c r="D192" t="s">
        <v>6176</v>
      </c>
      <c r="E192" t="s">
        <v>9177</v>
      </c>
      <c r="F192" t="s">
        <v>9178</v>
      </c>
      <c r="G192" t="s">
        <v>9179</v>
      </c>
    </row>
    <row r="193" spans="1:8" x14ac:dyDescent="0.3">
      <c r="A193" s="1">
        <v>35</v>
      </c>
      <c r="B193" t="s">
        <v>500</v>
      </c>
      <c r="C193" t="s">
        <v>9182</v>
      </c>
      <c r="D193" t="s">
        <v>9183</v>
      </c>
      <c r="E193" t="s">
        <v>9184</v>
      </c>
      <c r="F193" t="s">
        <v>9185</v>
      </c>
      <c r="G193" t="s">
        <v>7956</v>
      </c>
    </row>
    <row r="194" spans="1:8" x14ac:dyDescent="0.3">
      <c r="A194" s="1">
        <v>36</v>
      </c>
      <c r="B194" t="s">
        <v>501</v>
      </c>
      <c r="C194" t="s">
        <v>9186</v>
      </c>
      <c r="D194" t="s">
        <v>9187</v>
      </c>
      <c r="E194" t="s">
        <v>5840</v>
      </c>
      <c r="F194" t="s">
        <v>9188</v>
      </c>
      <c r="G194" t="s">
        <v>9051</v>
      </c>
    </row>
    <row r="195" spans="1:8" x14ac:dyDescent="0.3">
      <c r="A195" s="1">
        <v>37</v>
      </c>
      <c r="B195" t="s">
        <v>502</v>
      </c>
      <c r="C195" t="s">
        <v>521</v>
      </c>
      <c r="D195" t="s">
        <v>8551</v>
      </c>
      <c r="E195" t="s">
        <v>9189</v>
      </c>
      <c r="F195" t="s">
        <v>4093</v>
      </c>
      <c r="G195" t="s">
        <v>5072</v>
      </c>
    </row>
    <row r="196" spans="1:8" x14ac:dyDescent="0.3">
      <c r="A196" s="1">
        <v>38</v>
      </c>
      <c r="B196" t="s">
        <v>508</v>
      </c>
      <c r="C196" t="s">
        <v>331</v>
      </c>
      <c r="D196" t="s">
        <v>9190</v>
      </c>
      <c r="E196" t="s">
        <v>3328</v>
      </c>
      <c r="F196" t="s">
        <v>9191</v>
      </c>
      <c r="G196" t="s">
        <v>9192</v>
      </c>
    </row>
    <row r="197" spans="1:8" x14ac:dyDescent="0.3">
      <c r="A197" s="1">
        <v>39</v>
      </c>
      <c r="B197" t="s">
        <v>513</v>
      </c>
      <c r="C197" t="s">
        <v>9193</v>
      </c>
      <c r="D197" t="s">
        <v>9194</v>
      </c>
      <c r="E197" t="s">
        <v>9195</v>
      </c>
      <c r="F197" t="s">
        <v>5418</v>
      </c>
      <c r="G197" t="s">
        <v>8355</v>
      </c>
    </row>
    <row r="198" spans="1:8" x14ac:dyDescent="0.3">
      <c r="A198" s="1">
        <v>40</v>
      </c>
      <c r="B198" t="s">
        <v>518</v>
      </c>
      <c r="C198" t="s">
        <v>6239</v>
      </c>
      <c r="D198" t="s">
        <v>9196</v>
      </c>
      <c r="E198" t="s">
        <v>2556</v>
      </c>
      <c r="F198" t="s">
        <v>3240</v>
      </c>
      <c r="G198" t="s">
        <v>6588</v>
      </c>
    </row>
    <row r="199" spans="1:8" x14ac:dyDescent="0.3">
      <c r="A199" s="1">
        <v>41</v>
      </c>
      <c r="B199" t="s">
        <v>524</v>
      </c>
      <c r="C199" t="s">
        <v>331</v>
      </c>
      <c r="D199" t="s">
        <v>9197</v>
      </c>
      <c r="E199" t="s">
        <v>9198</v>
      </c>
      <c r="F199" t="s">
        <v>255</v>
      </c>
      <c r="G199" t="s">
        <v>9199</v>
      </c>
    </row>
    <row r="200" spans="1:8" x14ac:dyDescent="0.3">
      <c r="A200" s="1">
        <v>42</v>
      </c>
      <c r="B200" t="s">
        <v>529</v>
      </c>
      <c r="C200" t="s">
        <v>9200</v>
      </c>
      <c r="D200" t="s">
        <v>6804</v>
      </c>
      <c r="E200" t="s">
        <v>731</v>
      </c>
      <c r="F200" t="s">
        <v>9201</v>
      </c>
      <c r="G200" t="s">
        <v>9202</v>
      </c>
    </row>
    <row r="201" spans="1:8" x14ac:dyDescent="0.3">
      <c r="A201" s="1">
        <v>43</v>
      </c>
      <c r="B201" t="s">
        <v>134</v>
      </c>
      <c r="C201" t="s">
        <v>9203</v>
      </c>
      <c r="D201" t="s">
        <v>9204</v>
      </c>
      <c r="E201" t="s">
        <v>9205</v>
      </c>
      <c r="F201" t="s">
        <v>9206</v>
      </c>
      <c r="G201" t="s">
        <v>9050</v>
      </c>
    </row>
    <row r="202" spans="1:8" x14ac:dyDescent="0.3">
      <c r="A202" s="1">
        <v>44</v>
      </c>
      <c r="B202" t="s">
        <v>540</v>
      </c>
      <c r="C202" t="s">
        <v>331</v>
      </c>
      <c r="D202" t="s">
        <v>9207</v>
      </c>
      <c r="E202" t="s">
        <v>9208</v>
      </c>
      <c r="F202" t="s">
        <v>9209</v>
      </c>
      <c r="G202" t="s">
        <v>9210</v>
      </c>
    </row>
    <row r="203" spans="1:8" x14ac:dyDescent="0.3">
      <c r="A203" s="1">
        <v>45</v>
      </c>
      <c r="B203" t="s">
        <v>545</v>
      </c>
      <c r="C203" t="s">
        <v>331</v>
      </c>
      <c r="D203" t="s">
        <v>331</v>
      </c>
      <c r="E203" t="s">
        <v>331</v>
      </c>
      <c r="F203" t="s">
        <v>331</v>
      </c>
      <c r="G203" t="s">
        <v>9211</v>
      </c>
    </row>
    <row r="205" spans="1:8" x14ac:dyDescent="0.3">
      <c r="B205" s="1" t="s">
        <v>9098</v>
      </c>
      <c r="C205" s="1" t="s">
        <v>320</v>
      </c>
      <c r="D205" s="1" t="s">
        <v>321</v>
      </c>
      <c r="E205" s="1" t="s">
        <v>322</v>
      </c>
      <c r="F205" s="1" t="s">
        <v>323</v>
      </c>
      <c r="G205" s="1" t="s">
        <v>9099</v>
      </c>
      <c r="H205" s="1" t="s">
        <v>324</v>
      </c>
    </row>
    <row r="206" spans="1:8" x14ac:dyDescent="0.3">
      <c r="A206" s="1">
        <v>0</v>
      </c>
      <c r="B206" t="s">
        <v>547</v>
      </c>
      <c r="C206" t="s">
        <v>2364</v>
      </c>
      <c r="D206" t="s">
        <v>5028</v>
      </c>
      <c r="E206" t="s">
        <v>8342</v>
      </c>
      <c r="F206" t="s">
        <v>9212</v>
      </c>
      <c r="G206" t="s">
        <v>3511</v>
      </c>
    </row>
    <row r="207" spans="1:8" x14ac:dyDescent="0.3">
      <c r="A207" s="1">
        <v>1</v>
      </c>
      <c r="B207" t="s">
        <v>553</v>
      </c>
      <c r="C207" t="s">
        <v>2364</v>
      </c>
      <c r="D207" t="s">
        <v>5028</v>
      </c>
      <c r="E207" t="s">
        <v>8342</v>
      </c>
      <c r="F207" t="s">
        <v>9212</v>
      </c>
      <c r="G207" t="s">
        <v>3511</v>
      </c>
    </row>
    <row r="208" spans="1:8" x14ac:dyDescent="0.3">
      <c r="A208" s="1">
        <v>2</v>
      </c>
      <c r="B208" t="s">
        <v>555</v>
      </c>
      <c r="C208" t="s">
        <v>331</v>
      </c>
      <c r="D208" t="s">
        <v>331</v>
      </c>
      <c r="E208" t="s">
        <v>331</v>
      </c>
      <c r="F208" t="s">
        <v>331</v>
      </c>
      <c r="G208" t="s">
        <v>331</v>
      </c>
    </row>
    <row r="209" spans="1:7" x14ac:dyDescent="0.3">
      <c r="A209" s="1">
        <v>3</v>
      </c>
      <c r="B209" t="s">
        <v>557</v>
      </c>
      <c r="C209" t="s">
        <v>331</v>
      </c>
      <c r="D209" t="s">
        <v>9213</v>
      </c>
      <c r="E209" t="s">
        <v>9214</v>
      </c>
      <c r="F209" t="s">
        <v>4491</v>
      </c>
      <c r="G209" t="s">
        <v>9215</v>
      </c>
    </row>
    <row r="210" spans="1:7" x14ac:dyDescent="0.3">
      <c r="A210" s="1">
        <v>4</v>
      </c>
      <c r="B210" t="s">
        <v>562</v>
      </c>
      <c r="C210" t="s">
        <v>9216</v>
      </c>
      <c r="D210" t="s">
        <v>9217</v>
      </c>
      <c r="E210" t="s">
        <v>9218</v>
      </c>
      <c r="F210" t="s">
        <v>1187</v>
      </c>
      <c r="G210" t="s">
        <v>9219</v>
      </c>
    </row>
    <row r="211" spans="1:7" x14ac:dyDescent="0.3">
      <c r="A211" s="1">
        <v>5</v>
      </c>
      <c r="B211" t="s">
        <v>568</v>
      </c>
      <c r="C211" t="s">
        <v>9220</v>
      </c>
      <c r="D211" t="s">
        <v>5105</v>
      </c>
      <c r="E211" t="s">
        <v>2763</v>
      </c>
      <c r="F211" t="s">
        <v>9221</v>
      </c>
      <c r="G211" t="s">
        <v>9222</v>
      </c>
    </row>
    <row r="212" spans="1:7" x14ac:dyDescent="0.3">
      <c r="A212" s="1">
        <v>6</v>
      </c>
      <c r="B212" t="s">
        <v>574</v>
      </c>
      <c r="C212" t="s">
        <v>4542</v>
      </c>
      <c r="D212" t="s">
        <v>9223</v>
      </c>
      <c r="E212" t="s">
        <v>4069</v>
      </c>
      <c r="F212" t="s">
        <v>1129</v>
      </c>
      <c r="G212" t="s">
        <v>5035</v>
      </c>
    </row>
    <row r="213" spans="1:7" x14ac:dyDescent="0.3">
      <c r="A213" s="1">
        <v>7</v>
      </c>
      <c r="B213" t="s">
        <v>575</v>
      </c>
      <c r="C213" t="s">
        <v>4542</v>
      </c>
      <c r="D213" t="s">
        <v>9223</v>
      </c>
      <c r="E213" t="s">
        <v>4069</v>
      </c>
      <c r="F213" t="s">
        <v>1129</v>
      </c>
      <c r="G213" t="s">
        <v>5035</v>
      </c>
    </row>
    <row r="214" spans="1:7" x14ac:dyDescent="0.3">
      <c r="A214" s="1">
        <v>8</v>
      </c>
      <c r="B214" t="s">
        <v>581</v>
      </c>
      <c r="C214" t="s">
        <v>331</v>
      </c>
      <c r="D214" t="s">
        <v>331</v>
      </c>
      <c r="E214" t="s">
        <v>331</v>
      </c>
      <c r="F214" t="s">
        <v>331</v>
      </c>
      <c r="G214" t="s">
        <v>331</v>
      </c>
    </row>
    <row r="215" spans="1:7" x14ac:dyDescent="0.3">
      <c r="A215" s="1">
        <v>9</v>
      </c>
      <c r="B215" t="s">
        <v>587</v>
      </c>
      <c r="C215" t="s">
        <v>2993</v>
      </c>
      <c r="D215" t="s">
        <v>5228</v>
      </c>
      <c r="E215" t="s">
        <v>6260</v>
      </c>
      <c r="F215" t="s">
        <v>4339</v>
      </c>
      <c r="G215" t="s">
        <v>9224</v>
      </c>
    </row>
    <row r="216" spans="1:7" x14ac:dyDescent="0.3">
      <c r="A216" s="1">
        <v>10</v>
      </c>
      <c r="B216" t="s">
        <v>588</v>
      </c>
      <c r="C216" t="s">
        <v>331</v>
      </c>
      <c r="D216" t="s">
        <v>9225</v>
      </c>
      <c r="E216" t="s">
        <v>9226</v>
      </c>
      <c r="F216" t="s">
        <v>9227</v>
      </c>
      <c r="G216" t="s">
        <v>9228</v>
      </c>
    </row>
    <row r="217" spans="1:7" x14ac:dyDescent="0.3">
      <c r="A217" s="1">
        <v>11</v>
      </c>
      <c r="B217" t="s">
        <v>593</v>
      </c>
      <c r="C217" t="s">
        <v>9229</v>
      </c>
      <c r="D217" t="s">
        <v>9230</v>
      </c>
      <c r="E217" t="s">
        <v>9231</v>
      </c>
      <c r="F217" t="s">
        <v>9232</v>
      </c>
      <c r="G217" t="s">
        <v>9233</v>
      </c>
    </row>
    <row r="218" spans="1:7" x14ac:dyDescent="0.3">
      <c r="A218" s="1">
        <v>12</v>
      </c>
      <c r="B218" t="s">
        <v>599</v>
      </c>
      <c r="C218" t="s">
        <v>9234</v>
      </c>
      <c r="D218" t="s">
        <v>9235</v>
      </c>
      <c r="E218" t="s">
        <v>9236</v>
      </c>
      <c r="F218" t="s">
        <v>9237</v>
      </c>
      <c r="G218" t="s">
        <v>9238</v>
      </c>
    </row>
    <row r="219" spans="1:7" x14ac:dyDescent="0.3">
      <c r="A219" s="1">
        <v>13</v>
      </c>
      <c r="B219" t="s">
        <v>605</v>
      </c>
      <c r="C219" t="s">
        <v>331</v>
      </c>
      <c r="D219" t="s">
        <v>331</v>
      </c>
      <c r="E219" t="s">
        <v>331</v>
      </c>
      <c r="F219" t="s">
        <v>331</v>
      </c>
      <c r="G219" t="s">
        <v>9238</v>
      </c>
    </row>
    <row r="220" spans="1:7" x14ac:dyDescent="0.3">
      <c r="A220" s="1">
        <v>14</v>
      </c>
      <c r="B220" t="s">
        <v>611</v>
      </c>
      <c r="C220" t="s">
        <v>331</v>
      </c>
      <c r="D220" t="s">
        <v>331</v>
      </c>
      <c r="E220" t="s">
        <v>331</v>
      </c>
      <c r="F220" t="s">
        <v>331</v>
      </c>
      <c r="G220" t="s">
        <v>331</v>
      </c>
    </row>
    <row r="221" spans="1:7" x14ac:dyDescent="0.3">
      <c r="A221" s="1">
        <v>15</v>
      </c>
      <c r="B221" t="s">
        <v>617</v>
      </c>
      <c r="C221" t="s">
        <v>331</v>
      </c>
      <c r="D221" t="s">
        <v>331</v>
      </c>
      <c r="E221" t="s">
        <v>331</v>
      </c>
      <c r="F221" t="s">
        <v>331</v>
      </c>
      <c r="G221" t="s">
        <v>331</v>
      </c>
    </row>
    <row r="222" spans="1:7" x14ac:dyDescent="0.3">
      <c r="A222" s="1">
        <v>16</v>
      </c>
      <c r="B222" t="s">
        <v>623</v>
      </c>
      <c r="C222" t="s">
        <v>331</v>
      </c>
      <c r="D222" t="s">
        <v>331</v>
      </c>
      <c r="E222" t="s">
        <v>331</v>
      </c>
      <c r="F222" t="s">
        <v>331</v>
      </c>
      <c r="G222" t="s">
        <v>331</v>
      </c>
    </row>
    <row r="223" spans="1:7" x14ac:dyDescent="0.3">
      <c r="A223" s="1">
        <v>17</v>
      </c>
      <c r="B223" t="s">
        <v>624</v>
      </c>
      <c r="C223" t="s">
        <v>9239</v>
      </c>
      <c r="D223" t="s">
        <v>9240</v>
      </c>
      <c r="E223" t="s">
        <v>9241</v>
      </c>
      <c r="F223" t="s">
        <v>9242</v>
      </c>
      <c r="G223" t="s">
        <v>9243</v>
      </c>
    </row>
    <row r="224" spans="1:7" x14ac:dyDescent="0.3">
      <c r="A224" s="1">
        <v>18</v>
      </c>
      <c r="B224" t="s">
        <v>628</v>
      </c>
      <c r="C224" t="s">
        <v>9244</v>
      </c>
      <c r="D224" t="s">
        <v>9240</v>
      </c>
      <c r="E224" t="s">
        <v>9241</v>
      </c>
      <c r="F224" t="s">
        <v>9242</v>
      </c>
      <c r="G224" t="s">
        <v>9243</v>
      </c>
    </row>
    <row r="225" spans="1:8" x14ac:dyDescent="0.3">
      <c r="A225" s="1">
        <v>19</v>
      </c>
      <c r="B225" t="s">
        <v>629</v>
      </c>
      <c r="C225" t="s">
        <v>9245</v>
      </c>
      <c r="D225" t="s">
        <v>9246</v>
      </c>
      <c r="E225" t="s">
        <v>9247</v>
      </c>
      <c r="F225" t="s">
        <v>9248</v>
      </c>
      <c r="G225" t="s">
        <v>9249</v>
      </c>
    </row>
    <row r="227" spans="1:8" x14ac:dyDescent="0.3">
      <c r="B227" s="1" t="s">
        <v>383</v>
      </c>
      <c r="C227" s="1" t="s">
        <v>320</v>
      </c>
      <c r="D227" s="1" t="s">
        <v>321</v>
      </c>
      <c r="E227" s="1" t="s">
        <v>322</v>
      </c>
      <c r="F227" s="1" t="s">
        <v>323</v>
      </c>
      <c r="G227" s="1" t="s">
        <v>9099</v>
      </c>
      <c r="H227" s="1" t="s">
        <v>324</v>
      </c>
    </row>
    <row r="228" spans="1:8" x14ac:dyDescent="0.3">
      <c r="A228" s="1">
        <v>0</v>
      </c>
      <c r="B228" t="s">
        <v>635</v>
      </c>
      <c r="C228" t="s">
        <v>9250</v>
      </c>
      <c r="D228" t="s">
        <v>9251</v>
      </c>
      <c r="E228" t="s">
        <v>9252</v>
      </c>
      <c r="F228" t="s">
        <v>9253</v>
      </c>
      <c r="G228" t="s">
        <v>9254</v>
      </c>
    </row>
    <row r="229" spans="1:8" x14ac:dyDescent="0.3">
      <c r="A229" s="1">
        <v>1</v>
      </c>
      <c r="B229" t="s">
        <v>640</v>
      </c>
      <c r="C229" t="s">
        <v>9255</v>
      </c>
      <c r="D229" t="s">
        <v>9256</v>
      </c>
      <c r="E229" t="s">
        <v>9257</v>
      </c>
      <c r="F229" t="s">
        <v>9258</v>
      </c>
      <c r="G229" t="s">
        <v>9259</v>
      </c>
    </row>
    <row r="230" spans="1:8" x14ac:dyDescent="0.3">
      <c r="A230" s="1">
        <v>2</v>
      </c>
      <c r="B230" t="s">
        <v>645</v>
      </c>
      <c r="C230" t="s">
        <v>9260</v>
      </c>
      <c r="D230" t="s">
        <v>9261</v>
      </c>
      <c r="E230" t="s">
        <v>9262</v>
      </c>
      <c r="F230" t="s">
        <v>9263</v>
      </c>
      <c r="G230" t="s">
        <v>9264</v>
      </c>
    </row>
    <row r="231" spans="1:8" x14ac:dyDescent="0.3">
      <c r="A231" s="1">
        <v>3</v>
      </c>
      <c r="B231" t="s">
        <v>649</v>
      </c>
      <c r="C231" t="s">
        <v>9265</v>
      </c>
      <c r="D231" t="s">
        <v>9266</v>
      </c>
      <c r="E231" t="s">
        <v>9267</v>
      </c>
      <c r="F231" t="s">
        <v>9268</v>
      </c>
      <c r="G231" t="s">
        <v>9269</v>
      </c>
    </row>
    <row r="232" spans="1:8" x14ac:dyDescent="0.3">
      <c r="A232" s="1">
        <v>4</v>
      </c>
      <c r="B232" t="s">
        <v>655</v>
      </c>
      <c r="C232" t="s">
        <v>331</v>
      </c>
      <c r="D232" t="s">
        <v>331</v>
      </c>
      <c r="E232" t="s">
        <v>331</v>
      </c>
      <c r="F232" t="s">
        <v>331</v>
      </c>
      <c r="G232" t="s">
        <v>331</v>
      </c>
    </row>
    <row r="233" spans="1:8" x14ac:dyDescent="0.3">
      <c r="A233" s="1">
        <v>5</v>
      </c>
      <c r="B233" t="s">
        <v>656</v>
      </c>
      <c r="C233" t="s">
        <v>9270</v>
      </c>
      <c r="D233" t="s">
        <v>9271</v>
      </c>
      <c r="E233" t="s">
        <v>7329</v>
      </c>
      <c r="F233" t="s">
        <v>9272</v>
      </c>
      <c r="G233" t="s">
        <v>9273</v>
      </c>
    </row>
    <row r="234" spans="1:8" x14ac:dyDescent="0.3">
      <c r="A234" s="1">
        <v>6</v>
      </c>
      <c r="B234" t="s">
        <v>657</v>
      </c>
      <c r="C234" t="s">
        <v>9274</v>
      </c>
      <c r="D234" t="s">
        <v>9275</v>
      </c>
      <c r="E234" t="s">
        <v>9276</v>
      </c>
      <c r="F234" t="s">
        <v>9277</v>
      </c>
      <c r="G234" t="s">
        <v>9278</v>
      </c>
    </row>
    <row r="235" spans="1:8" x14ac:dyDescent="0.3">
      <c r="A235" s="1">
        <v>7</v>
      </c>
      <c r="B235" t="s">
        <v>663</v>
      </c>
      <c r="C235" t="s">
        <v>331</v>
      </c>
      <c r="D235" t="s">
        <v>331</v>
      </c>
      <c r="E235" t="s">
        <v>331</v>
      </c>
      <c r="F235" t="s">
        <v>331</v>
      </c>
      <c r="G235" t="s">
        <v>331</v>
      </c>
    </row>
    <row r="236" spans="1:8" x14ac:dyDescent="0.3">
      <c r="A236" s="1">
        <v>8</v>
      </c>
      <c r="B236" t="s">
        <v>664</v>
      </c>
      <c r="C236" t="s">
        <v>331</v>
      </c>
      <c r="D236" t="s">
        <v>331</v>
      </c>
      <c r="E236" t="s">
        <v>331</v>
      </c>
      <c r="F236" t="s">
        <v>331</v>
      </c>
      <c r="G236" t="s">
        <v>331</v>
      </c>
    </row>
    <row r="237" spans="1:8" x14ac:dyDescent="0.3">
      <c r="A237" s="1">
        <v>9</v>
      </c>
      <c r="B237" t="s">
        <v>665</v>
      </c>
      <c r="C237" t="s">
        <v>9279</v>
      </c>
      <c r="D237" t="s">
        <v>331</v>
      </c>
      <c r="E237" t="s">
        <v>331</v>
      </c>
      <c r="F237" t="s">
        <v>331</v>
      </c>
      <c r="G237" t="s">
        <v>331</v>
      </c>
    </row>
    <row r="238" spans="1:8" x14ac:dyDescent="0.3">
      <c r="A238" s="1">
        <v>10</v>
      </c>
      <c r="B238" t="s">
        <v>666</v>
      </c>
      <c r="C238" t="s">
        <v>9280</v>
      </c>
      <c r="D238" t="s">
        <v>9281</v>
      </c>
      <c r="E238" t="s">
        <v>9282</v>
      </c>
      <c r="F238" t="s">
        <v>9283</v>
      </c>
      <c r="G238" t="s">
        <v>9284</v>
      </c>
    </row>
    <row r="239" spans="1:8" x14ac:dyDescent="0.3">
      <c r="A239" s="1">
        <v>11</v>
      </c>
      <c r="B239" t="s">
        <v>672</v>
      </c>
      <c r="C239" t="s">
        <v>9285</v>
      </c>
      <c r="D239" t="s">
        <v>9286</v>
      </c>
      <c r="E239" t="s">
        <v>9287</v>
      </c>
      <c r="F239" t="s">
        <v>9288</v>
      </c>
      <c r="G239" t="s">
        <v>9289</v>
      </c>
    </row>
    <row r="240" spans="1:8" x14ac:dyDescent="0.3">
      <c r="A240" s="1">
        <v>12</v>
      </c>
      <c r="B240" t="s">
        <v>676</v>
      </c>
      <c r="C240" t="s">
        <v>9290</v>
      </c>
      <c r="D240" t="s">
        <v>9291</v>
      </c>
      <c r="E240" t="s">
        <v>9292</v>
      </c>
      <c r="F240" t="s">
        <v>9293</v>
      </c>
      <c r="G240" t="s">
        <v>9294</v>
      </c>
    </row>
    <row r="241" spans="1:8" x14ac:dyDescent="0.3">
      <c r="A241" s="1">
        <v>13</v>
      </c>
      <c r="B241" t="s">
        <v>680</v>
      </c>
      <c r="C241" t="s">
        <v>9295</v>
      </c>
      <c r="D241" t="s">
        <v>7619</v>
      </c>
      <c r="E241" t="s">
        <v>678</v>
      </c>
      <c r="F241" t="s">
        <v>9296</v>
      </c>
      <c r="G241" t="s">
        <v>9297</v>
      </c>
    </row>
    <row r="242" spans="1:8" x14ac:dyDescent="0.3">
      <c r="A242" s="1">
        <v>14</v>
      </c>
      <c r="B242" t="s">
        <v>686</v>
      </c>
      <c r="C242" t="s">
        <v>9295</v>
      </c>
      <c r="D242" t="s">
        <v>8647</v>
      </c>
      <c r="E242" t="s">
        <v>678</v>
      </c>
      <c r="F242" t="s">
        <v>9296</v>
      </c>
      <c r="G242" t="s">
        <v>9297</v>
      </c>
    </row>
    <row r="243" spans="1:8" x14ac:dyDescent="0.3">
      <c r="A243" s="1">
        <v>15</v>
      </c>
      <c r="B243" t="s">
        <v>687</v>
      </c>
      <c r="C243" t="s">
        <v>9298</v>
      </c>
      <c r="D243" t="s">
        <v>9299</v>
      </c>
      <c r="E243" t="s">
        <v>9300</v>
      </c>
      <c r="F243" t="s">
        <v>9301</v>
      </c>
      <c r="G243" t="s">
        <v>7091</v>
      </c>
    </row>
    <row r="244" spans="1:8" x14ac:dyDescent="0.3">
      <c r="A244" s="1">
        <v>16</v>
      </c>
      <c r="B244" t="s">
        <v>693</v>
      </c>
      <c r="C244" t="s">
        <v>331</v>
      </c>
      <c r="D244" t="s">
        <v>9302</v>
      </c>
      <c r="E244" t="s">
        <v>9303</v>
      </c>
      <c r="F244" t="s">
        <v>1750</v>
      </c>
      <c r="G244" t="s">
        <v>2159</v>
      </c>
    </row>
    <row r="246" spans="1:8" x14ac:dyDescent="0.3">
      <c r="B246" s="1" t="s">
        <v>383</v>
      </c>
      <c r="C246" s="1" t="s">
        <v>320</v>
      </c>
      <c r="D246" s="1" t="s">
        <v>321</v>
      </c>
      <c r="E246" s="1" t="s">
        <v>322</v>
      </c>
      <c r="F246" s="1" t="s">
        <v>323</v>
      </c>
      <c r="G246" s="1" t="s">
        <v>9099</v>
      </c>
      <c r="H246" s="1" t="s">
        <v>324</v>
      </c>
    </row>
    <row r="247" spans="1:8" x14ac:dyDescent="0.3">
      <c r="A247" s="1">
        <v>0</v>
      </c>
      <c r="B247" t="s">
        <v>698</v>
      </c>
      <c r="C247" t="s">
        <v>3043</v>
      </c>
      <c r="D247" t="s">
        <v>9304</v>
      </c>
      <c r="E247" t="s">
        <v>4462</v>
      </c>
      <c r="F247" t="s">
        <v>9305</v>
      </c>
      <c r="G247" t="s">
        <v>5613</v>
      </c>
    </row>
    <row r="248" spans="1:8" x14ac:dyDescent="0.3">
      <c r="A248" s="1">
        <v>1</v>
      </c>
      <c r="B248" t="s">
        <v>699</v>
      </c>
      <c r="C248" t="s">
        <v>331</v>
      </c>
      <c r="D248" t="s">
        <v>331</v>
      </c>
      <c r="E248" t="s">
        <v>331</v>
      </c>
      <c r="F248" t="s">
        <v>331</v>
      </c>
      <c r="G248" t="s">
        <v>331</v>
      </c>
    </row>
    <row r="249" spans="1:8" x14ac:dyDescent="0.3">
      <c r="A249" s="1">
        <v>2</v>
      </c>
      <c r="B249" t="s">
        <v>700</v>
      </c>
      <c r="C249" t="s">
        <v>3043</v>
      </c>
      <c r="D249" t="s">
        <v>9304</v>
      </c>
      <c r="E249" t="s">
        <v>4462</v>
      </c>
      <c r="F249" t="s">
        <v>9305</v>
      </c>
      <c r="G249" t="s">
        <v>5613</v>
      </c>
    </row>
    <row r="250" spans="1:8" x14ac:dyDescent="0.3">
      <c r="A250" s="1">
        <v>3</v>
      </c>
      <c r="B250" t="s">
        <v>701</v>
      </c>
      <c r="C250" t="s">
        <v>9306</v>
      </c>
      <c r="D250" t="s">
        <v>9307</v>
      </c>
      <c r="E250" t="s">
        <v>9308</v>
      </c>
      <c r="F250" t="s">
        <v>9309</v>
      </c>
      <c r="G250" t="s">
        <v>9310</v>
      </c>
    </row>
    <row r="251" spans="1:8" x14ac:dyDescent="0.3">
      <c r="A251" s="1">
        <v>4</v>
      </c>
      <c r="B251" t="s">
        <v>706</v>
      </c>
      <c r="C251" t="s">
        <v>331</v>
      </c>
      <c r="D251" t="s">
        <v>2125</v>
      </c>
      <c r="E251" t="s">
        <v>6692</v>
      </c>
      <c r="F251" t="s">
        <v>8476</v>
      </c>
      <c r="G251" t="s">
        <v>9311</v>
      </c>
    </row>
    <row r="252" spans="1:8" x14ac:dyDescent="0.3">
      <c r="A252" s="1">
        <v>5</v>
      </c>
      <c r="B252" t="s">
        <v>711</v>
      </c>
      <c r="C252" t="s">
        <v>331</v>
      </c>
      <c r="D252" t="s">
        <v>331</v>
      </c>
      <c r="E252" t="s">
        <v>9312</v>
      </c>
      <c r="F252" t="s">
        <v>331</v>
      </c>
      <c r="G252" t="s">
        <v>331</v>
      </c>
    </row>
    <row r="253" spans="1:8" x14ac:dyDescent="0.3">
      <c r="A253" s="1">
        <v>6</v>
      </c>
      <c r="B253" t="s">
        <v>712</v>
      </c>
      <c r="C253" t="s">
        <v>2222</v>
      </c>
      <c r="D253" t="s">
        <v>9313</v>
      </c>
      <c r="E253" t="s">
        <v>7228</v>
      </c>
      <c r="F253" t="s">
        <v>9314</v>
      </c>
      <c r="G253" t="s">
        <v>9315</v>
      </c>
    </row>
    <row r="254" spans="1:8" x14ac:dyDescent="0.3">
      <c r="A254" s="1">
        <v>7</v>
      </c>
      <c r="B254" t="s">
        <v>718</v>
      </c>
      <c r="C254" t="s">
        <v>331</v>
      </c>
      <c r="D254" t="s">
        <v>331</v>
      </c>
      <c r="E254" t="s">
        <v>331</v>
      </c>
      <c r="F254" t="s">
        <v>331</v>
      </c>
      <c r="G254" t="s">
        <v>331</v>
      </c>
    </row>
    <row r="255" spans="1:8" x14ac:dyDescent="0.3">
      <c r="A255" s="1">
        <v>8</v>
      </c>
      <c r="B255" t="s">
        <v>719</v>
      </c>
      <c r="C255" t="s">
        <v>3555</v>
      </c>
      <c r="D255" t="s">
        <v>4309</v>
      </c>
      <c r="E255" t="s">
        <v>9316</v>
      </c>
      <c r="F255" t="s">
        <v>7439</v>
      </c>
      <c r="G255" t="s">
        <v>9317</v>
      </c>
    </row>
    <row r="256" spans="1:8" x14ac:dyDescent="0.3">
      <c r="A256" s="1">
        <v>9</v>
      </c>
      <c r="B256" t="s">
        <v>720</v>
      </c>
      <c r="C256" t="s">
        <v>9318</v>
      </c>
      <c r="D256" t="s">
        <v>9319</v>
      </c>
      <c r="E256" t="s">
        <v>9320</v>
      </c>
      <c r="F256" t="s">
        <v>9321</v>
      </c>
      <c r="G256" t="s">
        <v>9322</v>
      </c>
    </row>
    <row r="257" spans="1:7" x14ac:dyDescent="0.3">
      <c r="A257" s="1">
        <v>10</v>
      </c>
      <c r="B257" t="s">
        <v>721</v>
      </c>
      <c r="C257" t="s">
        <v>9323</v>
      </c>
      <c r="D257" t="s">
        <v>9324</v>
      </c>
      <c r="E257" t="s">
        <v>9325</v>
      </c>
      <c r="F257" t="s">
        <v>9326</v>
      </c>
      <c r="G257" t="s">
        <v>9327</v>
      </c>
    </row>
    <row r="258" spans="1:7" x14ac:dyDescent="0.3">
      <c r="A258" s="1">
        <v>11</v>
      </c>
      <c r="B258" t="s">
        <v>726</v>
      </c>
      <c r="C258" t="s">
        <v>9328</v>
      </c>
      <c r="D258" t="s">
        <v>9329</v>
      </c>
      <c r="E258" t="s">
        <v>9330</v>
      </c>
      <c r="F258" t="s">
        <v>9331</v>
      </c>
      <c r="G258" t="s">
        <v>9332</v>
      </c>
    </row>
    <row r="259" spans="1:7" x14ac:dyDescent="0.3">
      <c r="A259" s="1">
        <v>12</v>
      </c>
      <c r="B259" t="s">
        <v>732</v>
      </c>
      <c r="C259" t="s">
        <v>9333</v>
      </c>
      <c r="D259" t="s">
        <v>9334</v>
      </c>
      <c r="E259" t="s">
        <v>9335</v>
      </c>
      <c r="F259" t="s">
        <v>9336</v>
      </c>
      <c r="G259" t="s">
        <v>9337</v>
      </c>
    </row>
    <row r="260" spans="1:7" x14ac:dyDescent="0.3">
      <c r="A260" s="1">
        <v>13</v>
      </c>
      <c r="B260" t="s">
        <v>733</v>
      </c>
      <c r="C260" t="s">
        <v>9333</v>
      </c>
      <c r="D260" t="s">
        <v>9334</v>
      </c>
      <c r="E260" t="s">
        <v>9335</v>
      </c>
      <c r="F260" t="s">
        <v>9336</v>
      </c>
      <c r="G260" t="s">
        <v>9337</v>
      </c>
    </row>
    <row r="261" spans="1:7" x14ac:dyDescent="0.3">
      <c r="A261" s="1">
        <v>14</v>
      </c>
      <c r="B261" t="s">
        <v>734</v>
      </c>
      <c r="C261" t="s">
        <v>331</v>
      </c>
      <c r="D261" t="s">
        <v>331</v>
      </c>
      <c r="E261" t="s">
        <v>331</v>
      </c>
      <c r="F261" t="s">
        <v>331</v>
      </c>
      <c r="G261" t="s">
        <v>331</v>
      </c>
    </row>
    <row r="262" spans="1:7" x14ac:dyDescent="0.3">
      <c r="A262" s="1">
        <v>15</v>
      </c>
      <c r="B262" t="s">
        <v>735</v>
      </c>
      <c r="C262" t="s">
        <v>9338</v>
      </c>
      <c r="D262" t="s">
        <v>9339</v>
      </c>
      <c r="E262" t="s">
        <v>9340</v>
      </c>
      <c r="F262" t="s">
        <v>9341</v>
      </c>
      <c r="G262" t="s">
        <v>9342</v>
      </c>
    </row>
    <row r="263" spans="1:7" x14ac:dyDescent="0.3">
      <c r="A263" s="1">
        <v>16</v>
      </c>
      <c r="B263" t="s">
        <v>736</v>
      </c>
      <c r="C263" t="s">
        <v>331</v>
      </c>
      <c r="D263" t="s">
        <v>331</v>
      </c>
      <c r="E263" t="s">
        <v>331</v>
      </c>
      <c r="F263" t="s">
        <v>331</v>
      </c>
      <c r="G263" t="s">
        <v>331</v>
      </c>
    </row>
    <row r="264" spans="1:7" x14ac:dyDescent="0.3">
      <c r="A264" s="1">
        <v>17</v>
      </c>
      <c r="B264" t="s">
        <v>737</v>
      </c>
      <c r="C264" t="s">
        <v>3558</v>
      </c>
      <c r="D264" t="s">
        <v>4133</v>
      </c>
      <c r="E264" t="s">
        <v>9343</v>
      </c>
      <c r="F264" t="s">
        <v>9344</v>
      </c>
      <c r="G264" t="s">
        <v>9345</v>
      </c>
    </row>
    <row r="265" spans="1:7" x14ac:dyDescent="0.3">
      <c r="A265" s="1">
        <v>18</v>
      </c>
      <c r="B265" t="s">
        <v>743</v>
      </c>
      <c r="C265" t="s">
        <v>3558</v>
      </c>
      <c r="D265" t="s">
        <v>4133</v>
      </c>
      <c r="E265" t="s">
        <v>331</v>
      </c>
      <c r="F265" t="s">
        <v>331</v>
      </c>
      <c r="G265" t="s">
        <v>331</v>
      </c>
    </row>
    <row r="266" spans="1:7" x14ac:dyDescent="0.3">
      <c r="A266" s="1">
        <v>19</v>
      </c>
      <c r="B266" t="s">
        <v>744</v>
      </c>
      <c r="C266" t="s">
        <v>331</v>
      </c>
      <c r="D266" t="s">
        <v>331</v>
      </c>
      <c r="E266" t="s">
        <v>9346</v>
      </c>
      <c r="F266" t="s">
        <v>2199</v>
      </c>
      <c r="G266" t="s">
        <v>9347</v>
      </c>
    </row>
    <row r="267" spans="1:7" x14ac:dyDescent="0.3">
      <c r="A267" s="1">
        <v>20</v>
      </c>
      <c r="B267" t="s">
        <v>750</v>
      </c>
      <c r="C267" t="s">
        <v>9348</v>
      </c>
      <c r="D267" t="s">
        <v>1879</v>
      </c>
      <c r="E267" t="s">
        <v>9349</v>
      </c>
      <c r="F267" t="s">
        <v>9350</v>
      </c>
      <c r="G267" t="s">
        <v>4138</v>
      </c>
    </row>
    <row r="268" spans="1:7" x14ac:dyDescent="0.3">
      <c r="A268" s="1">
        <v>21</v>
      </c>
      <c r="B268" t="s">
        <v>756</v>
      </c>
      <c r="C268" t="s">
        <v>9348</v>
      </c>
      <c r="D268" t="s">
        <v>1879</v>
      </c>
      <c r="E268" t="s">
        <v>9349</v>
      </c>
      <c r="F268" t="s">
        <v>9350</v>
      </c>
      <c r="G268" t="s">
        <v>4138</v>
      </c>
    </row>
    <row r="269" spans="1:7" x14ac:dyDescent="0.3">
      <c r="A269" s="1">
        <v>22</v>
      </c>
      <c r="B269" t="s">
        <v>760</v>
      </c>
      <c r="C269" t="s">
        <v>331</v>
      </c>
      <c r="D269" t="s">
        <v>331</v>
      </c>
      <c r="E269" t="s">
        <v>331</v>
      </c>
      <c r="F269" t="s">
        <v>331</v>
      </c>
      <c r="G269" t="s">
        <v>331</v>
      </c>
    </row>
    <row r="270" spans="1:7" x14ac:dyDescent="0.3">
      <c r="A270" s="1">
        <v>23</v>
      </c>
      <c r="B270" t="s">
        <v>761</v>
      </c>
      <c r="C270" t="s">
        <v>9351</v>
      </c>
      <c r="D270" t="s">
        <v>9352</v>
      </c>
      <c r="E270" t="s">
        <v>9353</v>
      </c>
      <c r="F270" t="s">
        <v>9354</v>
      </c>
      <c r="G270" t="s">
        <v>6953</v>
      </c>
    </row>
    <row r="271" spans="1:7" x14ac:dyDescent="0.3">
      <c r="A271" s="1">
        <v>24</v>
      </c>
      <c r="B271" t="s">
        <v>767</v>
      </c>
      <c r="C271" t="s">
        <v>331</v>
      </c>
      <c r="D271" t="s">
        <v>331</v>
      </c>
      <c r="E271" t="s">
        <v>331</v>
      </c>
      <c r="F271" t="s">
        <v>331</v>
      </c>
      <c r="G271" t="s">
        <v>331</v>
      </c>
    </row>
    <row r="272" spans="1:7" x14ac:dyDescent="0.3">
      <c r="A272" s="1">
        <v>25</v>
      </c>
      <c r="B272" t="s">
        <v>768</v>
      </c>
      <c r="C272" t="s">
        <v>9355</v>
      </c>
      <c r="D272" t="s">
        <v>9356</v>
      </c>
      <c r="E272" t="s">
        <v>9357</v>
      </c>
      <c r="F272" t="s">
        <v>9358</v>
      </c>
      <c r="G272" t="s">
        <v>9359</v>
      </c>
    </row>
    <row r="273" spans="1:7" x14ac:dyDescent="0.3">
      <c r="A273" s="1">
        <v>26</v>
      </c>
      <c r="B273" t="s">
        <v>774</v>
      </c>
      <c r="C273" t="s">
        <v>9360</v>
      </c>
      <c r="D273" t="s">
        <v>9360</v>
      </c>
      <c r="E273" t="s">
        <v>9360</v>
      </c>
      <c r="F273" t="s">
        <v>9360</v>
      </c>
      <c r="G273" t="s">
        <v>9361</v>
      </c>
    </row>
    <row r="274" spans="1:7" x14ac:dyDescent="0.3">
      <c r="A274" s="1">
        <v>27</v>
      </c>
      <c r="B274" t="s">
        <v>775</v>
      </c>
      <c r="C274" t="s">
        <v>331</v>
      </c>
      <c r="D274" t="s">
        <v>331</v>
      </c>
      <c r="E274" t="s">
        <v>331</v>
      </c>
      <c r="F274" t="s">
        <v>331</v>
      </c>
      <c r="G274" t="s">
        <v>331</v>
      </c>
    </row>
    <row r="275" spans="1:7" x14ac:dyDescent="0.3">
      <c r="A275" s="1">
        <v>28</v>
      </c>
      <c r="B275" t="s">
        <v>776</v>
      </c>
      <c r="C275" t="s">
        <v>9360</v>
      </c>
      <c r="D275" t="s">
        <v>9360</v>
      </c>
      <c r="E275" t="s">
        <v>9360</v>
      </c>
      <c r="F275" t="s">
        <v>9360</v>
      </c>
      <c r="G275" t="s">
        <v>9361</v>
      </c>
    </row>
    <row r="276" spans="1:7" x14ac:dyDescent="0.3">
      <c r="A276" s="1">
        <v>29</v>
      </c>
      <c r="B276" t="s">
        <v>777</v>
      </c>
      <c r="C276" t="s">
        <v>9362</v>
      </c>
      <c r="D276" t="s">
        <v>9363</v>
      </c>
      <c r="E276" t="s">
        <v>9364</v>
      </c>
      <c r="F276" t="s">
        <v>9365</v>
      </c>
      <c r="G276" t="s">
        <v>9366</v>
      </c>
    </row>
    <row r="277" spans="1:7" x14ac:dyDescent="0.3">
      <c r="A277" s="1">
        <v>30</v>
      </c>
      <c r="B277" t="s">
        <v>783</v>
      </c>
      <c r="C277" t="s">
        <v>9367</v>
      </c>
      <c r="D277" t="s">
        <v>9368</v>
      </c>
      <c r="E277" t="s">
        <v>9369</v>
      </c>
      <c r="F277" t="s">
        <v>9370</v>
      </c>
      <c r="G277" t="s">
        <v>9371</v>
      </c>
    </row>
    <row r="278" spans="1:7" x14ac:dyDescent="0.3">
      <c r="A278" s="1">
        <v>31</v>
      </c>
      <c r="B278" t="s">
        <v>789</v>
      </c>
      <c r="C278" t="s">
        <v>9372</v>
      </c>
      <c r="D278" t="s">
        <v>9373</v>
      </c>
      <c r="E278" t="s">
        <v>9374</v>
      </c>
      <c r="F278" t="s">
        <v>9375</v>
      </c>
      <c r="G278" t="s">
        <v>9376</v>
      </c>
    </row>
    <row r="279" spans="1:7" x14ac:dyDescent="0.3">
      <c r="A279" s="1">
        <v>32</v>
      </c>
      <c r="B279" t="s">
        <v>795</v>
      </c>
      <c r="C279" t="s">
        <v>331</v>
      </c>
      <c r="D279" t="s">
        <v>331</v>
      </c>
      <c r="E279" t="s">
        <v>331</v>
      </c>
      <c r="F279" t="s">
        <v>331</v>
      </c>
      <c r="G279" t="s">
        <v>331</v>
      </c>
    </row>
    <row r="280" spans="1:7" x14ac:dyDescent="0.3">
      <c r="A280" s="1">
        <v>33</v>
      </c>
      <c r="B280" t="s">
        <v>796</v>
      </c>
      <c r="C280" t="s">
        <v>331</v>
      </c>
      <c r="D280" t="s">
        <v>331</v>
      </c>
      <c r="E280" t="s">
        <v>331</v>
      </c>
      <c r="F280" t="s">
        <v>331</v>
      </c>
      <c r="G280" t="s">
        <v>331</v>
      </c>
    </row>
    <row r="281" spans="1:7" x14ac:dyDescent="0.3">
      <c r="A281" s="1">
        <v>34</v>
      </c>
      <c r="B281" t="s">
        <v>802</v>
      </c>
      <c r="C281" t="s">
        <v>331</v>
      </c>
      <c r="D281" t="s">
        <v>331</v>
      </c>
      <c r="E281" t="s">
        <v>331</v>
      </c>
      <c r="F281" t="s">
        <v>331</v>
      </c>
      <c r="G281" t="s">
        <v>331</v>
      </c>
    </row>
    <row r="282" spans="1:7" x14ac:dyDescent="0.3">
      <c r="A282" s="1">
        <v>35</v>
      </c>
      <c r="B282" t="s">
        <v>803</v>
      </c>
      <c r="C282" t="s">
        <v>331</v>
      </c>
      <c r="D282" t="s">
        <v>331</v>
      </c>
      <c r="E282" t="s">
        <v>331</v>
      </c>
      <c r="F282" t="s">
        <v>331</v>
      </c>
      <c r="G282" t="s">
        <v>331</v>
      </c>
    </row>
    <row r="283" spans="1:7" x14ac:dyDescent="0.3">
      <c r="A283" s="1">
        <v>36</v>
      </c>
      <c r="B283" t="s">
        <v>804</v>
      </c>
      <c r="C283" t="s">
        <v>9377</v>
      </c>
      <c r="D283" t="s">
        <v>9378</v>
      </c>
      <c r="E283" t="s">
        <v>9379</v>
      </c>
      <c r="F283" t="s">
        <v>9380</v>
      </c>
      <c r="G283" t="s">
        <v>9381</v>
      </c>
    </row>
    <row r="284" spans="1:7" x14ac:dyDescent="0.3">
      <c r="A284" s="1">
        <v>37</v>
      </c>
      <c r="B284" t="s">
        <v>808</v>
      </c>
      <c r="C284" t="s">
        <v>9382</v>
      </c>
      <c r="D284" t="s">
        <v>9383</v>
      </c>
      <c r="E284" t="s">
        <v>9384</v>
      </c>
      <c r="F284" t="s">
        <v>9385</v>
      </c>
      <c r="G284" t="s">
        <v>9386</v>
      </c>
    </row>
    <row r="285" spans="1:7" x14ac:dyDescent="0.3">
      <c r="A285" s="1">
        <v>38</v>
      </c>
      <c r="B285" t="s">
        <v>814</v>
      </c>
      <c r="C285" t="s">
        <v>9387</v>
      </c>
      <c r="D285" t="s">
        <v>9388</v>
      </c>
      <c r="E285" t="s">
        <v>9389</v>
      </c>
      <c r="F285" t="s">
        <v>9390</v>
      </c>
      <c r="G285" t="s">
        <v>9391</v>
      </c>
    </row>
    <row r="286" spans="1:7" x14ac:dyDescent="0.3">
      <c r="A286" s="1">
        <v>39</v>
      </c>
      <c r="B286" t="s">
        <v>815</v>
      </c>
      <c r="C286" t="s">
        <v>9382</v>
      </c>
      <c r="D286" t="s">
        <v>9392</v>
      </c>
      <c r="E286" t="s">
        <v>9384</v>
      </c>
      <c r="F286" t="s">
        <v>9393</v>
      </c>
      <c r="G286" t="s">
        <v>9386</v>
      </c>
    </row>
    <row r="287" spans="1:7" x14ac:dyDescent="0.3">
      <c r="A287" s="1">
        <v>40</v>
      </c>
      <c r="B287" t="s">
        <v>816</v>
      </c>
      <c r="C287" t="s">
        <v>331</v>
      </c>
      <c r="D287" t="s">
        <v>331</v>
      </c>
      <c r="E287" t="s">
        <v>331</v>
      </c>
      <c r="F287" t="s">
        <v>331</v>
      </c>
      <c r="G287" t="s">
        <v>331</v>
      </c>
    </row>
    <row r="288" spans="1:7" x14ac:dyDescent="0.3">
      <c r="A288" s="1">
        <v>41</v>
      </c>
      <c r="B288" t="s">
        <v>817</v>
      </c>
      <c r="C288" t="s">
        <v>9387</v>
      </c>
      <c r="D288" t="s">
        <v>9388</v>
      </c>
      <c r="E288" t="s">
        <v>9389</v>
      </c>
      <c r="F288" t="s">
        <v>9390</v>
      </c>
      <c r="G288" t="s">
        <v>9391</v>
      </c>
    </row>
    <row r="289" spans="1:8" x14ac:dyDescent="0.3">
      <c r="A289" s="1">
        <v>42</v>
      </c>
      <c r="B289" t="s">
        <v>818</v>
      </c>
      <c r="C289" t="s">
        <v>9298</v>
      </c>
      <c r="D289" t="s">
        <v>9299</v>
      </c>
      <c r="E289" t="s">
        <v>9300</v>
      </c>
      <c r="F289" t="s">
        <v>9301</v>
      </c>
      <c r="G289" t="s">
        <v>7091</v>
      </c>
    </row>
    <row r="291" spans="1:8" x14ac:dyDescent="0.3">
      <c r="B291" s="1" t="s">
        <v>9098</v>
      </c>
      <c r="C291" s="1" t="s">
        <v>320</v>
      </c>
      <c r="D291" s="1" t="s">
        <v>321</v>
      </c>
      <c r="E291" s="1" t="s">
        <v>322</v>
      </c>
      <c r="F291" s="1" t="s">
        <v>323</v>
      </c>
      <c r="G291" s="1" t="s">
        <v>9099</v>
      </c>
      <c r="H291" s="1" t="s">
        <v>324</v>
      </c>
    </row>
    <row r="292" spans="1:8" x14ac:dyDescent="0.3">
      <c r="A292" s="1">
        <v>0</v>
      </c>
      <c r="B292" t="s">
        <v>819</v>
      </c>
      <c r="C292" t="s">
        <v>9176</v>
      </c>
      <c r="D292" t="s">
        <v>6176</v>
      </c>
      <c r="E292" t="s">
        <v>9177</v>
      </c>
      <c r="F292" t="s">
        <v>9178</v>
      </c>
      <c r="G292" t="s">
        <v>9179</v>
      </c>
    </row>
    <row r="293" spans="1:8" x14ac:dyDescent="0.3">
      <c r="A293" s="1">
        <v>1</v>
      </c>
      <c r="B293" t="s">
        <v>488</v>
      </c>
      <c r="C293" t="s">
        <v>331</v>
      </c>
      <c r="D293" t="s">
        <v>4055</v>
      </c>
      <c r="E293" t="s">
        <v>9180</v>
      </c>
      <c r="F293" t="s">
        <v>3161</v>
      </c>
      <c r="G293" t="s">
        <v>9181</v>
      </c>
    </row>
    <row r="294" spans="1:8" x14ac:dyDescent="0.3">
      <c r="A294" s="1">
        <v>2</v>
      </c>
      <c r="B294" t="s">
        <v>820</v>
      </c>
      <c r="C294" t="s">
        <v>6195</v>
      </c>
      <c r="D294" t="s">
        <v>9115</v>
      </c>
      <c r="E294" t="s">
        <v>9116</v>
      </c>
      <c r="F294" t="s">
        <v>9117</v>
      </c>
      <c r="G294" t="s">
        <v>9118</v>
      </c>
    </row>
    <row r="295" spans="1:8" x14ac:dyDescent="0.3">
      <c r="A295" s="1">
        <v>3</v>
      </c>
      <c r="B295" t="s">
        <v>821</v>
      </c>
      <c r="C295" t="s">
        <v>9119</v>
      </c>
      <c r="D295" t="s">
        <v>9120</v>
      </c>
      <c r="E295" t="s">
        <v>4965</v>
      </c>
      <c r="F295" t="s">
        <v>9121</v>
      </c>
      <c r="G295" t="s">
        <v>9122</v>
      </c>
    </row>
    <row r="296" spans="1:8" x14ac:dyDescent="0.3">
      <c r="A296" s="1">
        <v>4</v>
      </c>
      <c r="B296" t="s">
        <v>822</v>
      </c>
      <c r="C296" t="s">
        <v>2369</v>
      </c>
      <c r="D296" t="s">
        <v>2690</v>
      </c>
      <c r="E296" t="s">
        <v>9123</v>
      </c>
      <c r="F296" t="s">
        <v>3524</v>
      </c>
      <c r="G296" t="s">
        <v>3838</v>
      </c>
    </row>
    <row r="297" spans="1:8" x14ac:dyDescent="0.3">
      <c r="A297" s="1">
        <v>5</v>
      </c>
      <c r="B297" t="s">
        <v>823</v>
      </c>
      <c r="C297" t="s">
        <v>9172</v>
      </c>
      <c r="D297" t="s">
        <v>9173</v>
      </c>
      <c r="E297" t="s">
        <v>9174</v>
      </c>
      <c r="F297" t="s">
        <v>9175</v>
      </c>
      <c r="G297" t="s">
        <v>5240</v>
      </c>
    </row>
    <row r="298" spans="1:8" x14ac:dyDescent="0.3">
      <c r="A298" s="1">
        <v>6</v>
      </c>
      <c r="B298" t="s">
        <v>737</v>
      </c>
      <c r="C298" t="s">
        <v>9172</v>
      </c>
      <c r="D298" t="s">
        <v>9173</v>
      </c>
      <c r="E298" t="s">
        <v>9174</v>
      </c>
      <c r="F298" t="s">
        <v>9175</v>
      </c>
      <c r="G298" t="s">
        <v>5240</v>
      </c>
    </row>
    <row r="299" spans="1:8" x14ac:dyDescent="0.3">
      <c r="A299" s="1">
        <v>7</v>
      </c>
      <c r="B299" t="s">
        <v>828</v>
      </c>
      <c r="C299" t="s">
        <v>331</v>
      </c>
      <c r="D299" t="s">
        <v>331</v>
      </c>
      <c r="E299" t="s">
        <v>331</v>
      </c>
      <c r="F299" t="s">
        <v>331</v>
      </c>
      <c r="G299" t="s">
        <v>331</v>
      </c>
    </row>
    <row r="300" spans="1:8" x14ac:dyDescent="0.3">
      <c r="A300" s="1">
        <v>8</v>
      </c>
      <c r="B300" t="s">
        <v>829</v>
      </c>
      <c r="C300" t="s">
        <v>9394</v>
      </c>
      <c r="D300" t="s">
        <v>9395</v>
      </c>
      <c r="E300" t="s">
        <v>9394</v>
      </c>
      <c r="F300" t="s">
        <v>3738</v>
      </c>
      <c r="G300" t="s">
        <v>9396</v>
      </c>
    </row>
    <row r="301" spans="1:8" x14ac:dyDescent="0.3">
      <c r="A301" s="1">
        <v>9</v>
      </c>
      <c r="B301" t="s">
        <v>835</v>
      </c>
      <c r="C301" t="s">
        <v>9397</v>
      </c>
      <c r="D301" t="s">
        <v>9398</v>
      </c>
      <c r="E301" t="s">
        <v>9399</v>
      </c>
      <c r="F301" t="s">
        <v>9400</v>
      </c>
      <c r="G301" t="s">
        <v>9401</v>
      </c>
    </row>
    <row r="302" spans="1:8" x14ac:dyDescent="0.3">
      <c r="A302" s="1">
        <v>10</v>
      </c>
      <c r="B302" t="s">
        <v>841</v>
      </c>
      <c r="C302" t="s">
        <v>331</v>
      </c>
      <c r="D302" t="s">
        <v>331</v>
      </c>
      <c r="E302" t="s">
        <v>331</v>
      </c>
      <c r="F302" t="s">
        <v>331</v>
      </c>
      <c r="G302" t="s">
        <v>331</v>
      </c>
    </row>
    <row r="303" spans="1:8" x14ac:dyDescent="0.3">
      <c r="A303" s="1">
        <v>11</v>
      </c>
      <c r="B303" t="s">
        <v>842</v>
      </c>
      <c r="C303" t="s">
        <v>722</v>
      </c>
      <c r="D303" t="s">
        <v>9402</v>
      </c>
      <c r="E303" t="s">
        <v>8657</v>
      </c>
      <c r="F303" t="s">
        <v>9403</v>
      </c>
      <c r="G303" t="s">
        <v>9404</v>
      </c>
    </row>
    <row r="304" spans="1:8" x14ac:dyDescent="0.3">
      <c r="A304" s="1">
        <v>12</v>
      </c>
      <c r="B304" t="s">
        <v>848</v>
      </c>
      <c r="C304" t="s">
        <v>9405</v>
      </c>
      <c r="D304" t="s">
        <v>4312</v>
      </c>
      <c r="E304" t="s">
        <v>2621</v>
      </c>
      <c r="F304" t="s">
        <v>9406</v>
      </c>
      <c r="G304" t="s">
        <v>9407</v>
      </c>
    </row>
    <row r="305" spans="1:8" x14ac:dyDescent="0.3">
      <c r="A305" s="1">
        <v>13</v>
      </c>
      <c r="B305" t="s">
        <v>701</v>
      </c>
      <c r="C305" t="s">
        <v>2034</v>
      </c>
      <c r="D305" t="s">
        <v>9408</v>
      </c>
      <c r="E305" t="s">
        <v>2064</v>
      </c>
      <c r="F305" t="s">
        <v>536</v>
      </c>
      <c r="G305" t="s">
        <v>9409</v>
      </c>
    </row>
    <row r="306" spans="1:8" x14ac:dyDescent="0.3">
      <c r="A306" s="1">
        <v>14</v>
      </c>
      <c r="B306" t="s">
        <v>859</v>
      </c>
      <c r="C306" t="s">
        <v>9410</v>
      </c>
      <c r="D306" t="s">
        <v>9411</v>
      </c>
      <c r="E306" t="s">
        <v>349</v>
      </c>
      <c r="F306" t="s">
        <v>5366</v>
      </c>
      <c r="G306" t="s">
        <v>6174</v>
      </c>
    </row>
    <row r="307" spans="1:8" x14ac:dyDescent="0.3">
      <c r="A307" s="1">
        <v>15</v>
      </c>
      <c r="B307" t="s">
        <v>865</v>
      </c>
      <c r="C307" t="s">
        <v>9412</v>
      </c>
      <c r="D307" t="s">
        <v>9413</v>
      </c>
      <c r="E307" t="s">
        <v>9414</v>
      </c>
      <c r="F307" t="s">
        <v>9415</v>
      </c>
      <c r="G307" t="s">
        <v>9058</v>
      </c>
    </row>
    <row r="308" spans="1:8" x14ac:dyDescent="0.3">
      <c r="A308" s="1">
        <v>16</v>
      </c>
      <c r="B308" t="s">
        <v>869</v>
      </c>
      <c r="C308" t="s">
        <v>331</v>
      </c>
      <c r="D308" t="s">
        <v>9416</v>
      </c>
      <c r="E308" t="s">
        <v>9417</v>
      </c>
      <c r="F308" t="s">
        <v>8837</v>
      </c>
      <c r="G308" t="s">
        <v>9418</v>
      </c>
    </row>
    <row r="309" spans="1:8" x14ac:dyDescent="0.3">
      <c r="A309" s="1">
        <v>17</v>
      </c>
      <c r="B309" t="s">
        <v>874</v>
      </c>
      <c r="C309" t="s">
        <v>6417</v>
      </c>
      <c r="D309" t="s">
        <v>5565</v>
      </c>
      <c r="E309" t="s">
        <v>1695</v>
      </c>
      <c r="F309" t="s">
        <v>1962</v>
      </c>
      <c r="G309" t="s">
        <v>9419</v>
      </c>
    </row>
    <row r="311" spans="1:8" x14ac:dyDescent="0.3">
      <c r="B311" s="1" t="s">
        <v>383</v>
      </c>
      <c r="C311" s="1" t="s">
        <v>320</v>
      </c>
      <c r="D311" s="1" t="s">
        <v>321</v>
      </c>
      <c r="E311" s="1" t="s">
        <v>322</v>
      </c>
      <c r="F311" s="1" t="s">
        <v>323</v>
      </c>
      <c r="G311" s="1" t="s">
        <v>9099</v>
      </c>
      <c r="H311" s="1" t="s">
        <v>324</v>
      </c>
    </row>
    <row r="312" spans="1:8" x14ac:dyDescent="0.3">
      <c r="A312" s="1">
        <v>0</v>
      </c>
      <c r="B312" t="s">
        <v>880</v>
      </c>
      <c r="C312" t="s">
        <v>9420</v>
      </c>
      <c r="D312" t="s">
        <v>9421</v>
      </c>
      <c r="E312" t="s">
        <v>9422</v>
      </c>
      <c r="F312" t="s">
        <v>9423</v>
      </c>
      <c r="G312" t="s">
        <v>9424</v>
      </c>
    </row>
    <row r="313" spans="1:8" x14ac:dyDescent="0.3">
      <c r="A313" s="1">
        <v>1</v>
      </c>
      <c r="B313" t="s">
        <v>886</v>
      </c>
      <c r="C313" t="s">
        <v>9420</v>
      </c>
      <c r="D313" t="s">
        <v>9421</v>
      </c>
      <c r="E313" t="s">
        <v>9422</v>
      </c>
      <c r="F313" t="s">
        <v>9423</v>
      </c>
      <c r="G313" t="s">
        <v>9424</v>
      </c>
    </row>
    <row r="314" spans="1:8" x14ac:dyDescent="0.3">
      <c r="A314" s="1">
        <v>2</v>
      </c>
      <c r="B314" t="s">
        <v>892</v>
      </c>
      <c r="C314" t="s">
        <v>331</v>
      </c>
      <c r="D314" t="s">
        <v>331</v>
      </c>
      <c r="E314" t="s">
        <v>331</v>
      </c>
      <c r="F314" t="s">
        <v>331</v>
      </c>
      <c r="G314" t="s">
        <v>331</v>
      </c>
    </row>
    <row r="315" spans="1:8" x14ac:dyDescent="0.3">
      <c r="A315" s="1">
        <v>3</v>
      </c>
      <c r="B315" t="s">
        <v>898</v>
      </c>
      <c r="C315" t="s">
        <v>331</v>
      </c>
      <c r="D315" t="s">
        <v>9425</v>
      </c>
      <c r="E315" t="s">
        <v>9426</v>
      </c>
      <c r="F315" t="s">
        <v>6008</v>
      </c>
      <c r="G315" t="s">
        <v>9427</v>
      </c>
    </row>
    <row r="316" spans="1:8" x14ac:dyDescent="0.3">
      <c r="A316" s="1">
        <v>4</v>
      </c>
      <c r="B316" t="s">
        <v>903</v>
      </c>
      <c r="C316" t="s">
        <v>9428</v>
      </c>
      <c r="D316" t="s">
        <v>9429</v>
      </c>
      <c r="E316" t="s">
        <v>9430</v>
      </c>
      <c r="F316" t="s">
        <v>9431</v>
      </c>
      <c r="G316" t="s">
        <v>9432</v>
      </c>
    </row>
    <row r="317" spans="1:8" x14ac:dyDescent="0.3">
      <c r="A317" s="1">
        <v>5</v>
      </c>
      <c r="B317" t="s">
        <v>909</v>
      </c>
      <c r="C317" t="s">
        <v>9433</v>
      </c>
      <c r="D317" t="s">
        <v>9434</v>
      </c>
      <c r="E317" t="s">
        <v>9435</v>
      </c>
      <c r="F317" t="s">
        <v>9436</v>
      </c>
      <c r="G317" t="s">
        <v>9437</v>
      </c>
    </row>
    <row r="318" spans="1:8" x14ac:dyDescent="0.3">
      <c r="A318" s="1">
        <v>6</v>
      </c>
      <c r="B318" t="s">
        <v>913</v>
      </c>
      <c r="C318" t="s">
        <v>3443</v>
      </c>
      <c r="D318" t="s">
        <v>2920</v>
      </c>
      <c r="E318" t="s">
        <v>4566</v>
      </c>
      <c r="F318" t="s">
        <v>9097</v>
      </c>
      <c r="G318" t="s">
        <v>2348</v>
      </c>
    </row>
    <row r="319" spans="1:8" x14ac:dyDescent="0.3">
      <c r="A319" s="1">
        <v>7</v>
      </c>
      <c r="B319" t="s">
        <v>916</v>
      </c>
      <c r="C319" t="s">
        <v>331</v>
      </c>
      <c r="D319" t="s">
        <v>331</v>
      </c>
      <c r="E319" t="s">
        <v>331</v>
      </c>
      <c r="F319" t="s">
        <v>331</v>
      </c>
      <c r="G319" t="s">
        <v>331</v>
      </c>
    </row>
    <row r="320" spans="1:8" x14ac:dyDescent="0.3">
      <c r="A320" s="1">
        <v>8</v>
      </c>
      <c r="B320" t="s">
        <v>917</v>
      </c>
      <c r="C320" t="s">
        <v>331</v>
      </c>
      <c r="D320" t="s">
        <v>331</v>
      </c>
      <c r="E320" t="s">
        <v>331</v>
      </c>
      <c r="F320" t="s">
        <v>331</v>
      </c>
      <c r="G320" t="s">
        <v>331</v>
      </c>
    </row>
    <row r="321" spans="1:8" x14ac:dyDescent="0.3">
      <c r="A321" s="1">
        <v>9</v>
      </c>
      <c r="B321" t="s">
        <v>918</v>
      </c>
      <c r="C321" t="s">
        <v>331</v>
      </c>
      <c r="D321" t="s">
        <v>331</v>
      </c>
      <c r="E321" t="s">
        <v>331</v>
      </c>
      <c r="F321" t="s">
        <v>331</v>
      </c>
      <c r="G321" t="s">
        <v>331</v>
      </c>
    </row>
    <row r="322" spans="1:8" x14ac:dyDescent="0.3">
      <c r="A322" s="1">
        <v>10</v>
      </c>
      <c r="B322" t="s">
        <v>919</v>
      </c>
      <c r="C322" t="s">
        <v>331</v>
      </c>
      <c r="D322" t="s">
        <v>331</v>
      </c>
      <c r="E322" t="s">
        <v>331</v>
      </c>
      <c r="F322" t="s">
        <v>331</v>
      </c>
      <c r="G322" t="s">
        <v>331</v>
      </c>
    </row>
    <row r="323" spans="1:8" x14ac:dyDescent="0.3">
      <c r="A323" s="1">
        <v>11</v>
      </c>
      <c r="B323" t="s">
        <v>920</v>
      </c>
      <c r="C323" t="s">
        <v>331</v>
      </c>
      <c r="D323" t="s">
        <v>331</v>
      </c>
      <c r="E323" t="s">
        <v>331</v>
      </c>
      <c r="F323" t="s">
        <v>331</v>
      </c>
      <c r="G323" t="s">
        <v>331</v>
      </c>
    </row>
    <row r="324" spans="1:8" x14ac:dyDescent="0.3">
      <c r="A324" s="1">
        <v>12</v>
      </c>
      <c r="B324" t="s">
        <v>922</v>
      </c>
      <c r="C324" t="s">
        <v>9438</v>
      </c>
      <c r="D324" t="s">
        <v>9439</v>
      </c>
      <c r="E324" t="s">
        <v>9440</v>
      </c>
      <c r="F324" t="s">
        <v>9441</v>
      </c>
      <c r="G324" t="s">
        <v>9442</v>
      </c>
    </row>
    <row r="325" spans="1:8" x14ac:dyDescent="0.3">
      <c r="A325" s="1">
        <v>13</v>
      </c>
      <c r="B325" t="s">
        <v>928</v>
      </c>
      <c r="C325" t="s">
        <v>331</v>
      </c>
      <c r="D325" t="s">
        <v>9443</v>
      </c>
      <c r="E325" t="s">
        <v>9444</v>
      </c>
      <c r="F325" t="s">
        <v>9445</v>
      </c>
      <c r="G325" t="s">
        <v>9446</v>
      </c>
    </row>
    <row r="326" spans="1:8" x14ac:dyDescent="0.3">
      <c r="A326" s="1">
        <v>14</v>
      </c>
      <c r="B326" t="s">
        <v>933</v>
      </c>
      <c r="C326" t="s">
        <v>9447</v>
      </c>
      <c r="D326" t="s">
        <v>9448</v>
      </c>
      <c r="E326" t="s">
        <v>9449</v>
      </c>
      <c r="F326" t="s">
        <v>9450</v>
      </c>
      <c r="G326" t="s">
        <v>9451</v>
      </c>
    </row>
    <row r="328" spans="1:8" x14ac:dyDescent="0.3">
      <c r="B328" s="1" t="s">
        <v>383</v>
      </c>
      <c r="C328" s="1" t="s">
        <v>320</v>
      </c>
      <c r="D328" s="1" t="s">
        <v>321</v>
      </c>
      <c r="E328" s="1" t="s">
        <v>322</v>
      </c>
      <c r="F328" s="1" t="s">
        <v>323</v>
      </c>
      <c r="G328" s="1" t="s">
        <v>9099</v>
      </c>
      <c r="H328" s="1" t="s">
        <v>324</v>
      </c>
    </row>
    <row r="329" spans="1:8" x14ac:dyDescent="0.3">
      <c r="A329" s="1">
        <v>0</v>
      </c>
      <c r="B329" t="s">
        <v>939</v>
      </c>
      <c r="C329" t="s">
        <v>9452</v>
      </c>
      <c r="D329" t="s">
        <v>9453</v>
      </c>
      <c r="E329" t="s">
        <v>9454</v>
      </c>
      <c r="F329" t="s">
        <v>9455</v>
      </c>
      <c r="G329" t="s">
        <v>9456</v>
      </c>
    </row>
    <row r="330" spans="1:8" x14ac:dyDescent="0.3">
      <c r="A330" s="1">
        <v>1</v>
      </c>
      <c r="B330" t="s">
        <v>945</v>
      </c>
      <c r="C330" t="s">
        <v>9452</v>
      </c>
      <c r="D330" t="s">
        <v>9457</v>
      </c>
      <c r="E330" t="s">
        <v>9458</v>
      </c>
      <c r="F330" t="s">
        <v>9455</v>
      </c>
      <c r="G330" t="s">
        <v>9459</v>
      </c>
    </row>
    <row r="331" spans="1:8" x14ac:dyDescent="0.3">
      <c r="A331" s="1">
        <v>2</v>
      </c>
      <c r="B331" t="s">
        <v>500</v>
      </c>
      <c r="C331" t="s">
        <v>331</v>
      </c>
      <c r="D331" t="s">
        <v>9460</v>
      </c>
      <c r="E331" t="s">
        <v>9461</v>
      </c>
      <c r="F331" t="s">
        <v>331</v>
      </c>
      <c r="G331" t="s">
        <v>9462</v>
      </c>
    </row>
    <row r="332" spans="1:8" x14ac:dyDescent="0.3">
      <c r="A332" s="1">
        <v>3</v>
      </c>
      <c r="B332" t="s">
        <v>946</v>
      </c>
      <c r="C332" t="s">
        <v>9463</v>
      </c>
      <c r="D332" t="s">
        <v>2261</v>
      </c>
      <c r="E332" t="s">
        <v>9464</v>
      </c>
      <c r="F332" t="s">
        <v>9465</v>
      </c>
      <c r="G332" t="s">
        <v>2263</v>
      </c>
    </row>
    <row r="333" spans="1:8" x14ac:dyDescent="0.3">
      <c r="A333" s="1">
        <v>4</v>
      </c>
      <c r="B333" t="s">
        <v>952</v>
      </c>
      <c r="C333" t="s">
        <v>331</v>
      </c>
      <c r="D333" t="s">
        <v>331</v>
      </c>
      <c r="E333" t="s">
        <v>331</v>
      </c>
      <c r="F333" t="s">
        <v>331</v>
      </c>
      <c r="G333" t="s">
        <v>331</v>
      </c>
    </row>
    <row r="334" spans="1:8" x14ac:dyDescent="0.3">
      <c r="A334" s="1">
        <v>5</v>
      </c>
      <c r="B334" t="s">
        <v>956</v>
      </c>
      <c r="C334" t="s">
        <v>9463</v>
      </c>
      <c r="D334" t="s">
        <v>2261</v>
      </c>
      <c r="E334" t="s">
        <v>9464</v>
      </c>
      <c r="F334" t="s">
        <v>9465</v>
      </c>
      <c r="G334" t="s">
        <v>2263</v>
      </c>
    </row>
    <row r="335" spans="1:8" x14ac:dyDescent="0.3">
      <c r="A335" s="1">
        <v>6</v>
      </c>
      <c r="B335" t="s">
        <v>960</v>
      </c>
      <c r="C335" t="s">
        <v>331</v>
      </c>
      <c r="D335" t="s">
        <v>331</v>
      </c>
      <c r="E335" t="s">
        <v>331</v>
      </c>
      <c r="F335" t="s">
        <v>331</v>
      </c>
      <c r="G335" t="s">
        <v>331</v>
      </c>
    </row>
    <row r="336" spans="1:8" x14ac:dyDescent="0.3">
      <c r="A336" s="1">
        <v>7</v>
      </c>
      <c r="B336" t="s">
        <v>961</v>
      </c>
      <c r="C336" t="s">
        <v>9463</v>
      </c>
      <c r="D336" t="s">
        <v>2261</v>
      </c>
      <c r="E336" t="s">
        <v>9464</v>
      </c>
      <c r="F336" t="s">
        <v>9465</v>
      </c>
      <c r="G336" t="s">
        <v>2263</v>
      </c>
    </row>
    <row r="337" spans="1:7" x14ac:dyDescent="0.3">
      <c r="A337" s="1">
        <v>8</v>
      </c>
      <c r="B337" t="s">
        <v>962</v>
      </c>
      <c r="C337" t="s">
        <v>9466</v>
      </c>
      <c r="D337" t="s">
        <v>9467</v>
      </c>
      <c r="E337" t="s">
        <v>7015</v>
      </c>
      <c r="F337" t="s">
        <v>9468</v>
      </c>
      <c r="G337" t="s">
        <v>9469</v>
      </c>
    </row>
    <row r="338" spans="1:7" x14ac:dyDescent="0.3">
      <c r="A338" s="1">
        <v>9</v>
      </c>
      <c r="B338" t="s">
        <v>968</v>
      </c>
      <c r="C338" t="s">
        <v>331</v>
      </c>
      <c r="D338" t="s">
        <v>331</v>
      </c>
      <c r="E338" t="s">
        <v>331</v>
      </c>
      <c r="F338" t="s">
        <v>331</v>
      </c>
      <c r="G338" t="s">
        <v>331</v>
      </c>
    </row>
    <row r="339" spans="1:7" x14ac:dyDescent="0.3">
      <c r="A339" s="1">
        <v>10</v>
      </c>
      <c r="B339" t="s">
        <v>969</v>
      </c>
      <c r="C339" t="s">
        <v>9466</v>
      </c>
      <c r="D339" t="s">
        <v>9467</v>
      </c>
      <c r="E339" t="s">
        <v>7015</v>
      </c>
      <c r="F339" t="s">
        <v>9468</v>
      </c>
      <c r="G339" t="s">
        <v>9469</v>
      </c>
    </row>
    <row r="340" spans="1:7" x14ac:dyDescent="0.3">
      <c r="A340" s="1">
        <v>11</v>
      </c>
      <c r="B340" t="s">
        <v>970</v>
      </c>
      <c r="C340" t="s">
        <v>9470</v>
      </c>
      <c r="D340" t="s">
        <v>9471</v>
      </c>
      <c r="E340" t="s">
        <v>9472</v>
      </c>
      <c r="F340" t="s">
        <v>9473</v>
      </c>
      <c r="G340" t="s">
        <v>9474</v>
      </c>
    </row>
    <row r="341" spans="1:7" x14ac:dyDescent="0.3">
      <c r="A341" s="1">
        <v>12</v>
      </c>
      <c r="B341" t="s">
        <v>971</v>
      </c>
      <c r="C341" t="s">
        <v>9475</v>
      </c>
      <c r="D341" t="s">
        <v>9476</v>
      </c>
      <c r="E341" t="s">
        <v>9477</v>
      </c>
      <c r="F341" t="s">
        <v>9478</v>
      </c>
      <c r="G341" t="s">
        <v>9479</v>
      </c>
    </row>
    <row r="342" spans="1:7" x14ac:dyDescent="0.3">
      <c r="A342" s="1">
        <v>13</v>
      </c>
      <c r="B342" t="s">
        <v>829</v>
      </c>
      <c r="C342" t="s">
        <v>9480</v>
      </c>
      <c r="D342" t="s">
        <v>9481</v>
      </c>
      <c r="E342" t="s">
        <v>9482</v>
      </c>
      <c r="F342" t="s">
        <v>6494</v>
      </c>
      <c r="G342" t="s">
        <v>331</v>
      </c>
    </row>
    <row r="343" spans="1:7" x14ac:dyDescent="0.3">
      <c r="A343" s="1">
        <v>14</v>
      </c>
      <c r="B343" t="s">
        <v>919</v>
      </c>
      <c r="C343" t="s">
        <v>331</v>
      </c>
      <c r="D343" t="s">
        <v>331</v>
      </c>
      <c r="E343" t="s">
        <v>331</v>
      </c>
      <c r="F343" t="s">
        <v>331</v>
      </c>
      <c r="G343" t="s">
        <v>331</v>
      </c>
    </row>
    <row r="344" spans="1:7" x14ac:dyDescent="0.3">
      <c r="A344" s="1">
        <v>15</v>
      </c>
      <c r="B344" t="s">
        <v>920</v>
      </c>
      <c r="C344" t="s">
        <v>9480</v>
      </c>
      <c r="D344" t="s">
        <v>9481</v>
      </c>
      <c r="E344" t="s">
        <v>9482</v>
      </c>
      <c r="F344" t="s">
        <v>6494</v>
      </c>
      <c r="G344" t="s">
        <v>331</v>
      </c>
    </row>
    <row r="345" spans="1:7" x14ac:dyDescent="0.3">
      <c r="A345" s="1">
        <v>16</v>
      </c>
      <c r="B345" t="s">
        <v>975</v>
      </c>
      <c r="C345" t="s">
        <v>9483</v>
      </c>
      <c r="D345" t="s">
        <v>9484</v>
      </c>
      <c r="E345" t="s">
        <v>2111</v>
      </c>
      <c r="F345" t="s">
        <v>9485</v>
      </c>
      <c r="G345" t="s">
        <v>3640</v>
      </c>
    </row>
    <row r="346" spans="1:7" x14ac:dyDescent="0.3">
      <c r="A346" s="1">
        <v>17</v>
      </c>
      <c r="B346" t="s">
        <v>980</v>
      </c>
      <c r="C346" t="s">
        <v>331</v>
      </c>
      <c r="D346" t="s">
        <v>9486</v>
      </c>
      <c r="E346" t="s">
        <v>9487</v>
      </c>
      <c r="F346" t="s">
        <v>9488</v>
      </c>
      <c r="G346" t="s">
        <v>9489</v>
      </c>
    </row>
    <row r="347" spans="1:7" x14ac:dyDescent="0.3">
      <c r="A347" s="1">
        <v>18</v>
      </c>
      <c r="B347" t="s">
        <v>985</v>
      </c>
      <c r="C347" t="s">
        <v>9490</v>
      </c>
      <c r="D347" t="s">
        <v>9491</v>
      </c>
      <c r="E347" t="s">
        <v>9492</v>
      </c>
      <c r="F347" t="s">
        <v>9493</v>
      </c>
      <c r="G347" t="s">
        <v>9494</v>
      </c>
    </row>
    <row r="348" spans="1:7" x14ac:dyDescent="0.3">
      <c r="A348" s="1">
        <v>19</v>
      </c>
      <c r="B348" t="s">
        <v>990</v>
      </c>
      <c r="C348" t="s">
        <v>331</v>
      </c>
      <c r="D348" t="s">
        <v>331</v>
      </c>
      <c r="E348" t="s">
        <v>331</v>
      </c>
      <c r="F348" t="s">
        <v>331</v>
      </c>
      <c r="G348" t="s">
        <v>331</v>
      </c>
    </row>
    <row r="349" spans="1:7" x14ac:dyDescent="0.3">
      <c r="A349" s="1">
        <v>20</v>
      </c>
      <c r="B349" t="s">
        <v>996</v>
      </c>
      <c r="C349" t="s">
        <v>331</v>
      </c>
      <c r="D349" t="s">
        <v>997</v>
      </c>
      <c r="E349" t="s">
        <v>997</v>
      </c>
      <c r="F349" t="s">
        <v>997</v>
      </c>
      <c r="G349" t="s">
        <v>997</v>
      </c>
    </row>
    <row r="350" spans="1:7" x14ac:dyDescent="0.3">
      <c r="A350" s="1">
        <v>21</v>
      </c>
      <c r="B350" t="s">
        <v>998</v>
      </c>
      <c r="C350" t="s">
        <v>5276</v>
      </c>
      <c r="D350" t="s">
        <v>9495</v>
      </c>
      <c r="E350" t="s">
        <v>5152</v>
      </c>
      <c r="F350" t="s">
        <v>9496</v>
      </c>
      <c r="G350" t="s">
        <v>4251</v>
      </c>
    </row>
    <row r="351" spans="1:7" x14ac:dyDescent="0.3">
      <c r="A351" s="1">
        <v>22</v>
      </c>
      <c r="B351" t="s">
        <v>1004</v>
      </c>
      <c r="C351" t="s">
        <v>7417</v>
      </c>
      <c r="D351" t="s">
        <v>9497</v>
      </c>
      <c r="E351" t="s">
        <v>9498</v>
      </c>
      <c r="F351" t="s">
        <v>9499</v>
      </c>
      <c r="G351" t="s">
        <v>9500</v>
      </c>
    </row>
    <row r="352" spans="1:7" x14ac:dyDescent="0.3">
      <c r="A352" s="1">
        <v>23</v>
      </c>
      <c r="B352" t="s">
        <v>1009</v>
      </c>
      <c r="C352" t="s">
        <v>331</v>
      </c>
      <c r="D352" t="s">
        <v>9207</v>
      </c>
      <c r="E352" t="s">
        <v>9501</v>
      </c>
      <c r="F352" t="s">
        <v>9502</v>
      </c>
      <c r="G352" t="s">
        <v>9503</v>
      </c>
    </row>
    <row r="353" spans="1:7" x14ac:dyDescent="0.3">
      <c r="A353" s="1">
        <v>24</v>
      </c>
      <c r="B353" t="s">
        <v>1014</v>
      </c>
      <c r="C353" t="s">
        <v>331</v>
      </c>
      <c r="D353" t="s">
        <v>331</v>
      </c>
      <c r="E353" t="s">
        <v>331</v>
      </c>
      <c r="F353" t="s">
        <v>331</v>
      </c>
      <c r="G353" t="s">
        <v>1664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3"/>
  <sheetViews>
    <sheetView topLeftCell="B1" workbookViewId="0"/>
  </sheetViews>
  <sheetFormatPr defaultRowHeight="14.4" x14ac:dyDescent="0.3"/>
  <cols>
    <col min="1" max="1" width="0" hidden="1" customWidth="1"/>
    <col min="2" max="7" width="20.6640625" customWidth="1"/>
  </cols>
  <sheetData>
    <row r="1" spans="1:11" x14ac:dyDescent="0.3">
      <c r="B1" t="s">
        <v>0</v>
      </c>
      <c r="C1" t="s">
        <v>9504</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NCR</v>
      </c>
    </row>
    <row r="2" spans="1:11" x14ac:dyDescent="0.3">
      <c r="B2" t="s">
        <v>2</v>
      </c>
      <c r="C2" t="s">
        <v>9505</v>
      </c>
      <c r="K2" t="str">
        <f>LEFT(C1,FIND("(",C1) - 2)</f>
        <v>NCR Corporation</v>
      </c>
    </row>
    <row r="3" spans="1:11" x14ac:dyDescent="0.3">
      <c r="K3" t="str">
        <f>" is scheduled to report earnings "&amp;IFERROR("between "&amp;LEFT(C20,FIND("-",C20)-2)&amp;" and "&amp;RIGHT(C20,FIND("-",C20)-2),"on "&amp;C20)</f>
        <v xml:space="preserve"> is scheduled to report earnings on Jul 20, 2017</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$41.27, down .77% after opening at the same price as yesterday's close</v>
      </c>
    </row>
    <row r="5" spans="1:11" x14ac:dyDescent="0.3">
      <c r="K5" t="str">
        <f>"The one year target estimate for " &amp; D1 &amp; " is " &amp; TEXT(C23,"$####.#0")</f>
        <v>The one year target estimate for NCR is $49.67</v>
      </c>
    </row>
    <row r="6" spans="1:11" x14ac:dyDescent="0.3">
      <c r="K6" t="str">
        <f>" which would be " &amp; IF(OR(LEFT(ABS((C23-C2)/C2*100),1)="8",LEFT(ABS((C23-C2)/C2*100),2)="18"), "an ", "a ")  &amp;TEXT(ABS((C23-C2)/C2),"####.#0%")&amp;IF((C23-C2)&gt;0," increase over"," decrease from")&amp;" the current price"</f>
        <v xml:space="preserve"> which would be a 20.35% increase over the current price</v>
      </c>
    </row>
    <row r="7" spans="1:11" x14ac:dyDescent="0.3">
      <c r="A7" s="1">
        <v>0</v>
      </c>
      <c r="B7" t="s">
        <v>5</v>
      </c>
      <c r="C7" t="s">
        <v>9506</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increase by 22.37% over last quarter based on the average of 7 analyst estimates (Yahoo Finance)</v>
      </c>
    </row>
    <row r="8" spans="1:11" x14ac:dyDescent="0.3">
      <c r="A8" s="1">
        <v>1</v>
      </c>
      <c r="B8" t="s">
        <v>7</v>
      </c>
      <c r="C8" t="s">
        <v>9506</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near the middle of its 52 week range</v>
      </c>
    </row>
    <row r="9" spans="1:11" x14ac:dyDescent="0.3">
      <c r="A9" s="1">
        <v>2</v>
      </c>
      <c r="B9" t="s">
        <v>9</v>
      </c>
      <c r="C9" t="s">
        <v>9507</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11</v>
      </c>
      <c r="C10" t="s">
        <v>9508</v>
      </c>
    </row>
    <row r="11" spans="1:11" x14ac:dyDescent="0.3">
      <c r="A11" s="1">
        <v>4</v>
      </c>
      <c r="B11" t="s">
        <v>13</v>
      </c>
      <c r="C11" t="s">
        <v>9509</v>
      </c>
    </row>
    <row r="12" spans="1:11" x14ac:dyDescent="0.3">
      <c r="A12" s="1">
        <v>5</v>
      </c>
      <c r="B12" t="s">
        <v>15</v>
      </c>
      <c r="C12" t="s">
        <v>9510</v>
      </c>
      <c r="D12" t="str">
        <f>LEFT(C12,FIND("-",C12)-2)</f>
        <v>26.21</v>
      </c>
      <c r="E12" t="str">
        <f>TRIM(RIGHT(C12,FIND("-",C12)-1))</f>
        <v>49.90</v>
      </c>
    </row>
    <row r="13" spans="1:11" x14ac:dyDescent="0.3">
      <c r="A13" s="1">
        <v>6</v>
      </c>
      <c r="B13" t="s">
        <v>17</v>
      </c>
      <c r="C13" t="s">
        <v>9511</v>
      </c>
    </row>
    <row r="14" spans="1:11" x14ac:dyDescent="0.3">
      <c r="A14" s="1">
        <v>7</v>
      </c>
      <c r="B14" t="s">
        <v>19</v>
      </c>
      <c r="C14" t="s">
        <v>9512</v>
      </c>
    </row>
    <row r="16" spans="1:11" x14ac:dyDescent="0.3">
      <c r="A16" s="1">
        <v>0</v>
      </c>
      <c r="B16" t="s">
        <v>21</v>
      </c>
      <c r="C16" t="s">
        <v>1668</v>
      </c>
    </row>
    <row r="17" spans="1:11" x14ac:dyDescent="0.3">
      <c r="A17" s="1">
        <v>1</v>
      </c>
      <c r="B17" t="s">
        <v>23</v>
      </c>
      <c r="C17" t="s">
        <v>9513</v>
      </c>
      <c r="K17" t="str">
        <f>K2 &amp; K3 &amp; ". " &amp; K4 &amp; ". " &amp; K5 &amp; K6 &amp; ". " &amp; K7 &amp; ". " &amp; K8 &amp; ". " &amp; K9 &amp; "."</f>
        <v>NCR Corporation is scheduled to report earnings on Jul 20, 2017. The stock is currently trading at $41.27, down .77% after opening at the same price as yesterday's close. The one year target estimate for NCR is $49.67 which would be a 20.35% increase over the current price. Earnings are expected to increase by 22.37% over last quarter based on the average of 7 analyst estimates (Yahoo Finance). The stock is trading near the middle of its 52 week range. Over the last 4 quarters, we've seen a positive earnings surprise 4 times, and a negative earnings surprise 0 times.</v>
      </c>
    </row>
    <row r="18" spans="1:11" x14ac:dyDescent="0.3">
      <c r="A18" s="1">
        <v>2</v>
      </c>
      <c r="B18" t="s">
        <v>24</v>
      </c>
      <c r="C18" t="s">
        <v>9514</v>
      </c>
    </row>
    <row r="19" spans="1:11" x14ac:dyDescent="0.3">
      <c r="A19" s="1">
        <v>3</v>
      </c>
      <c r="B19" t="s">
        <v>26</v>
      </c>
      <c r="C19" t="s">
        <v>3426</v>
      </c>
    </row>
    <row r="20" spans="1:11" x14ac:dyDescent="0.3">
      <c r="A20" s="1">
        <v>4</v>
      </c>
      <c r="B20" t="s">
        <v>28</v>
      </c>
      <c r="C20" t="s">
        <v>1167</v>
      </c>
    </row>
    <row r="21" spans="1:11" x14ac:dyDescent="0.3">
      <c r="A21" s="1">
        <v>5</v>
      </c>
      <c r="B21" t="s">
        <v>30</v>
      </c>
      <c r="C21" t="s">
        <v>31</v>
      </c>
    </row>
    <row r="22" spans="1:11" x14ac:dyDescent="0.3">
      <c r="A22" s="1">
        <v>6</v>
      </c>
      <c r="B22" t="s">
        <v>32</v>
      </c>
    </row>
    <row r="23" spans="1:11" x14ac:dyDescent="0.3">
      <c r="A23" s="1">
        <v>7</v>
      </c>
      <c r="B23" t="s">
        <v>33</v>
      </c>
      <c r="C23" t="s">
        <v>9515</v>
      </c>
    </row>
    <row r="26" spans="1:11" x14ac:dyDescent="0.3">
      <c r="B26" s="1" t="s">
        <v>35</v>
      </c>
      <c r="C26" s="1" t="s">
        <v>36</v>
      </c>
      <c r="D26" s="1" t="s">
        <v>37</v>
      </c>
      <c r="E26" s="1" t="s">
        <v>38</v>
      </c>
      <c r="F26" s="1" t="s">
        <v>39</v>
      </c>
    </row>
    <row r="27" spans="1:11" x14ac:dyDescent="0.3">
      <c r="A27" s="1">
        <v>0</v>
      </c>
      <c r="B27" t="s">
        <v>40</v>
      </c>
      <c r="C27">
        <v>7</v>
      </c>
      <c r="D27">
        <v>7</v>
      </c>
      <c r="E27">
        <v>7</v>
      </c>
      <c r="F27">
        <v>7</v>
      </c>
    </row>
    <row r="28" spans="1:11" x14ac:dyDescent="0.3">
      <c r="A28" s="1">
        <v>1</v>
      </c>
      <c r="B28" t="s">
        <v>41</v>
      </c>
      <c r="C28">
        <v>0.76</v>
      </c>
      <c r="D28">
        <v>0.93</v>
      </c>
      <c r="E28">
        <v>3.37</v>
      </c>
      <c r="F28">
        <v>3.65</v>
      </c>
    </row>
    <row r="29" spans="1:11" x14ac:dyDescent="0.3">
      <c r="A29" s="1">
        <v>2</v>
      </c>
      <c r="B29" t="s">
        <v>42</v>
      </c>
      <c r="C29">
        <v>0.74</v>
      </c>
      <c r="D29">
        <v>0.92</v>
      </c>
      <c r="E29">
        <v>3.35</v>
      </c>
      <c r="F29">
        <v>3.6</v>
      </c>
    </row>
    <row r="30" spans="1:11" x14ac:dyDescent="0.3">
      <c r="A30" s="1">
        <v>3</v>
      </c>
      <c r="B30" t="s">
        <v>43</v>
      </c>
      <c r="C30">
        <v>0.77</v>
      </c>
      <c r="D30">
        <v>0.94</v>
      </c>
      <c r="E30">
        <v>3.38</v>
      </c>
      <c r="F30">
        <v>3.69</v>
      </c>
    </row>
    <row r="31" spans="1:11" x14ac:dyDescent="0.3">
      <c r="A31" s="1">
        <v>4</v>
      </c>
      <c r="B31" t="s">
        <v>44</v>
      </c>
      <c r="C31">
        <v>0.72</v>
      </c>
      <c r="D31">
        <v>0.87</v>
      </c>
      <c r="E31">
        <v>3.02</v>
      </c>
      <c r="F31">
        <v>3.37</v>
      </c>
    </row>
    <row r="33" spans="1:6" x14ac:dyDescent="0.3">
      <c r="B33" s="1" t="s">
        <v>45</v>
      </c>
      <c r="C33" s="1" t="s">
        <v>36</v>
      </c>
      <c r="D33" s="1" t="s">
        <v>37</v>
      </c>
      <c r="E33" s="1" t="s">
        <v>38</v>
      </c>
      <c r="F33" s="1" t="s">
        <v>39</v>
      </c>
    </row>
    <row r="34" spans="1:6" x14ac:dyDescent="0.3">
      <c r="A34" s="1">
        <v>0</v>
      </c>
      <c r="B34" t="s">
        <v>40</v>
      </c>
      <c r="C34" t="s">
        <v>1924</v>
      </c>
      <c r="D34" t="s">
        <v>1924</v>
      </c>
      <c r="E34" t="s">
        <v>1925</v>
      </c>
      <c r="F34" t="s">
        <v>1925</v>
      </c>
    </row>
    <row r="35" spans="1:6" x14ac:dyDescent="0.3">
      <c r="A35" s="1">
        <v>1</v>
      </c>
      <c r="B35" t="s">
        <v>41</v>
      </c>
      <c r="C35" t="s">
        <v>9516</v>
      </c>
      <c r="D35" t="s">
        <v>4768</v>
      </c>
      <c r="E35" t="s">
        <v>9517</v>
      </c>
      <c r="F35" t="s">
        <v>8167</v>
      </c>
    </row>
    <row r="36" spans="1:6" x14ac:dyDescent="0.3">
      <c r="A36" s="1">
        <v>2</v>
      </c>
      <c r="B36" t="s">
        <v>42</v>
      </c>
      <c r="C36" t="s">
        <v>1724</v>
      </c>
      <c r="D36" t="s">
        <v>9518</v>
      </c>
      <c r="E36" t="s">
        <v>9519</v>
      </c>
      <c r="F36" t="s">
        <v>9520</v>
      </c>
    </row>
    <row r="37" spans="1:6" x14ac:dyDescent="0.3">
      <c r="A37" s="1">
        <v>3</v>
      </c>
      <c r="B37" t="s">
        <v>43</v>
      </c>
      <c r="C37" t="s">
        <v>1725</v>
      </c>
      <c r="D37" t="s">
        <v>4768</v>
      </c>
      <c r="E37" t="s">
        <v>8275</v>
      </c>
      <c r="F37" t="s">
        <v>9521</v>
      </c>
    </row>
    <row r="38" spans="1:6" x14ac:dyDescent="0.3">
      <c r="A38" s="1">
        <v>4</v>
      </c>
      <c r="B38" t="s">
        <v>53</v>
      </c>
      <c r="C38" t="s">
        <v>1725</v>
      </c>
      <c r="D38" t="s">
        <v>4767</v>
      </c>
      <c r="E38" t="s">
        <v>1503</v>
      </c>
      <c r="F38" t="s">
        <v>9517</v>
      </c>
    </row>
    <row r="39" spans="1:6" x14ac:dyDescent="0.3">
      <c r="A39" s="1">
        <v>5</v>
      </c>
      <c r="B39" t="s">
        <v>55</v>
      </c>
      <c r="C39" t="s">
        <v>9522</v>
      </c>
      <c r="D39" t="s">
        <v>4945</v>
      </c>
      <c r="E39" t="s">
        <v>2168</v>
      </c>
      <c r="F39" t="s">
        <v>3931</v>
      </c>
    </row>
    <row r="41" spans="1:6" x14ac:dyDescent="0.3">
      <c r="B41" s="1" t="s">
        <v>58</v>
      </c>
      <c r="C41" s="1" t="s">
        <v>241</v>
      </c>
      <c r="D41" s="1" t="s">
        <v>242</v>
      </c>
      <c r="E41" s="1" t="s">
        <v>243</v>
      </c>
      <c r="F41" s="1" t="s">
        <v>244</v>
      </c>
    </row>
    <row r="42" spans="1:6" x14ac:dyDescent="0.3">
      <c r="A42" s="1">
        <v>0</v>
      </c>
      <c r="B42" t="s">
        <v>63</v>
      </c>
      <c r="C42" t="s">
        <v>7241</v>
      </c>
      <c r="D42" t="s">
        <v>6099</v>
      </c>
      <c r="E42" t="s">
        <v>2129</v>
      </c>
      <c r="F42" t="s">
        <v>1233</v>
      </c>
    </row>
    <row r="43" spans="1:6" x14ac:dyDescent="0.3">
      <c r="A43" s="1">
        <v>1</v>
      </c>
      <c r="B43" t="s">
        <v>66</v>
      </c>
      <c r="C43" t="s">
        <v>9073</v>
      </c>
      <c r="D43" t="s">
        <v>3146</v>
      </c>
      <c r="E43" t="s">
        <v>9056</v>
      </c>
      <c r="F43" t="s">
        <v>3227</v>
      </c>
    </row>
    <row r="44" spans="1:6" x14ac:dyDescent="0.3">
      <c r="A44" s="1">
        <v>2</v>
      </c>
      <c r="B44" t="s">
        <v>69</v>
      </c>
      <c r="C44" t="s">
        <v>65</v>
      </c>
      <c r="D44" t="s">
        <v>3229</v>
      </c>
      <c r="E44" t="s">
        <v>64</v>
      </c>
      <c r="F44" t="s">
        <v>65</v>
      </c>
    </row>
    <row r="45" spans="1:6" x14ac:dyDescent="0.3">
      <c r="A45" s="1">
        <v>3</v>
      </c>
      <c r="B45" t="s">
        <v>72</v>
      </c>
      <c r="C45" t="s">
        <v>2771</v>
      </c>
      <c r="D45" t="s">
        <v>240</v>
      </c>
      <c r="E45" t="s">
        <v>3931</v>
      </c>
      <c r="F45" t="s">
        <v>250</v>
      </c>
    </row>
    <row r="47" spans="1:6" x14ac:dyDescent="0.3">
      <c r="B47" s="1" t="s">
        <v>75</v>
      </c>
      <c r="C47" s="1" t="s">
        <v>36</v>
      </c>
      <c r="D47" s="1" t="s">
        <v>37</v>
      </c>
      <c r="E47" s="1" t="s">
        <v>38</v>
      </c>
      <c r="F47" s="1" t="s">
        <v>39</v>
      </c>
    </row>
    <row r="48" spans="1:6" x14ac:dyDescent="0.3">
      <c r="A48" s="1">
        <v>0</v>
      </c>
      <c r="B48" t="s">
        <v>76</v>
      </c>
      <c r="C48">
        <v>0.76</v>
      </c>
      <c r="D48">
        <v>0.93</v>
      </c>
      <c r="E48">
        <v>3.37</v>
      </c>
      <c r="F48">
        <v>3.65</v>
      </c>
    </row>
    <row r="49" spans="1:6" x14ac:dyDescent="0.3">
      <c r="A49" s="1">
        <v>1</v>
      </c>
      <c r="B49" t="s">
        <v>77</v>
      </c>
      <c r="C49">
        <v>0.76</v>
      </c>
      <c r="D49">
        <v>0.93</v>
      </c>
      <c r="E49">
        <v>3.37</v>
      </c>
      <c r="F49">
        <v>3.65</v>
      </c>
    </row>
    <row r="50" spans="1:6" x14ac:dyDescent="0.3">
      <c r="A50" s="1">
        <v>2</v>
      </c>
      <c r="B50" t="s">
        <v>78</v>
      </c>
      <c r="C50">
        <v>0.76</v>
      </c>
      <c r="D50">
        <v>0.93</v>
      </c>
      <c r="E50">
        <v>3.37</v>
      </c>
      <c r="F50">
        <v>3.65</v>
      </c>
    </row>
    <row r="51" spans="1:6" x14ac:dyDescent="0.3">
      <c r="A51" s="1">
        <v>3</v>
      </c>
      <c r="B51" t="s">
        <v>79</v>
      </c>
      <c r="C51">
        <v>0.76</v>
      </c>
      <c r="D51">
        <v>0.93</v>
      </c>
      <c r="E51">
        <v>3.37</v>
      </c>
      <c r="F51">
        <v>3.65</v>
      </c>
    </row>
    <row r="52" spans="1:6" x14ac:dyDescent="0.3">
      <c r="A52" s="1">
        <v>4</v>
      </c>
      <c r="B52" t="s">
        <v>80</v>
      </c>
      <c r="C52">
        <v>0.78</v>
      </c>
      <c r="D52">
        <v>0.94</v>
      </c>
      <c r="E52">
        <v>3.31</v>
      </c>
      <c r="F52">
        <v>3.62</v>
      </c>
    </row>
    <row r="54" spans="1:6" x14ac:dyDescent="0.3">
      <c r="B54" s="1" t="s">
        <v>81</v>
      </c>
      <c r="C54" s="1" t="s">
        <v>36</v>
      </c>
      <c r="D54" s="1" t="s">
        <v>37</v>
      </c>
      <c r="E54" s="1" t="s">
        <v>38</v>
      </c>
      <c r="F54" s="1" t="s">
        <v>39</v>
      </c>
    </row>
    <row r="55" spans="1:6" x14ac:dyDescent="0.3">
      <c r="A55" s="1">
        <v>0</v>
      </c>
      <c r="B55" t="s">
        <v>82</v>
      </c>
    </row>
    <row r="56" spans="1:6" x14ac:dyDescent="0.3">
      <c r="A56" s="1">
        <v>1</v>
      </c>
      <c r="B56" t="s">
        <v>83</v>
      </c>
    </row>
    <row r="57" spans="1:6" x14ac:dyDescent="0.3">
      <c r="A57" s="1">
        <v>2</v>
      </c>
      <c r="B57" t="s">
        <v>84</v>
      </c>
    </row>
    <row r="58" spans="1:6" x14ac:dyDescent="0.3">
      <c r="A58" s="1">
        <v>3</v>
      </c>
      <c r="B58" t="s">
        <v>85</v>
      </c>
    </row>
    <row r="60" spans="1:6" x14ac:dyDescent="0.3">
      <c r="B60" s="1" t="s">
        <v>86</v>
      </c>
      <c r="C60" s="1" t="s">
        <v>9523</v>
      </c>
      <c r="D60" s="1" t="s">
        <v>88</v>
      </c>
      <c r="E60" s="1" t="s">
        <v>89</v>
      </c>
      <c r="F60" s="1" t="s">
        <v>90</v>
      </c>
    </row>
    <row r="61" spans="1:6" x14ac:dyDescent="0.3">
      <c r="A61" s="1">
        <v>0</v>
      </c>
      <c r="B61" t="s">
        <v>91</v>
      </c>
      <c r="C61" t="s">
        <v>4584</v>
      </c>
      <c r="F61">
        <v>0.19</v>
      </c>
    </row>
    <row r="62" spans="1:6" x14ac:dyDescent="0.3">
      <c r="A62" s="1">
        <v>1</v>
      </c>
      <c r="B62" t="s">
        <v>93</v>
      </c>
      <c r="C62" t="s">
        <v>3236</v>
      </c>
      <c r="F62">
        <v>0.21</v>
      </c>
    </row>
    <row r="63" spans="1:6" x14ac:dyDescent="0.3">
      <c r="A63" s="1">
        <v>2</v>
      </c>
      <c r="B63" t="s">
        <v>95</v>
      </c>
      <c r="C63" t="s">
        <v>1748</v>
      </c>
      <c r="F63">
        <v>0.08</v>
      </c>
    </row>
    <row r="64" spans="1:6" x14ac:dyDescent="0.3">
      <c r="A64" s="1">
        <v>3</v>
      </c>
      <c r="B64" t="s">
        <v>96</v>
      </c>
      <c r="C64" t="s">
        <v>4220</v>
      </c>
      <c r="F64">
        <v>0.12</v>
      </c>
    </row>
    <row r="65" spans="1:6" x14ac:dyDescent="0.3">
      <c r="A65" s="1">
        <v>4</v>
      </c>
      <c r="B65" t="s">
        <v>98</v>
      </c>
      <c r="C65" t="s">
        <v>254</v>
      </c>
      <c r="F65">
        <v>0.09</v>
      </c>
    </row>
    <row r="66" spans="1:6" x14ac:dyDescent="0.3">
      <c r="A66" s="1">
        <v>5</v>
      </c>
      <c r="B66" t="s">
        <v>100</v>
      </c>
      <c r="C66" t="s">
        <v>9524</v>
      </c>
    </row>
    <row r="68" spans="1:6" x14ac:dyDescent="0.3">
      <c r="A68" s="1">
        <v>0</v>
      </c>
      <c r="B68" t="s">
        <v>102</v>
      </c>
      <c r="C68" t="s">
        <v>1668</v>
      </c>
    </row>
    <row r="69" spans="1:6" x14ac:dyDescent="0.3">
      <c r="A69" s="1">
        <v>1</v>
      </c>
      <c r="B69" t="s">
        <v>103</v>
      </c>
    </row>
    <row r="70" spans="1:6" x14ac:dyDescent="0.3">
      <c r="A70" s="1">
        <v>2</v>
      </c>
      <c r="B70" t="s">
        <v>104</v>
      </c>
      <c r="C70" t="s">
        <v>9514</v>
      </c>
    </row>
    <row r="71" spans="1:6" x14ac:dyDescent="0.3">
      <c r="A71" s="1">
        <v>3</v>
      </c>
      <c r="B71" t="s">
        <v>105</v>
      </c>
      <c r="C71" t="s">
        <v>9525</v>
      </c>
    </row>
    <row r="72" spans="1:6" x14ac:dyDescent="0.3">
      <c r="A72" s="1">
        <v>4</v>
      </c>
      <c r="B72" t="s">
        <v>107</v>
      </c>
      <c r="C72" t="s">
        <v>9526</v>
      </c>
    </row>
    <row r="73" spans="1:6" x14ac:dyDescent="0.3">
      <c r="A73" s="1">
        <v>5</v>
      </c>
      <c r="B73" t="s">
        <v>109</v>
      </c>
      <c r="C73" t="s">
        <v>4377</v>
      </c>
    </row>
    <row r="74" spans="1:6" x14ac:dyDescent="0.3">
      <c r="A74" s="1">
        <v>6</v>
      </c>
      <c r="B74" t="s">
        <v>111</v>
      </c>
      <c r="C74" t="s">
        <v>9527</v>
      </c>
    </row>
    <row r="75" spans="1:6" x14ac:dyDescent="0.3">
      <c r="A75" s="1">
        <v>7</v>
      </c>
      <c r="B75" t="s">
        <v>113</v>
      </c>
    </row>
    <row r="76" spans="1:6" x14ac:dyDescent="0.3">
      <c r="A76" s="1">
        <v>8</v>
      </c>
      <c r="B76" t="s">
        <v>114</v>
      </c>
    </row>
    <row r="78" spans="1:6" x14ac:dyDescent="0.3">
      <c r="A78" s="1">
        <v>0</v>
      </c>
      <c r="B78" t="s">
        <v>115</v>
      </c>
      <c r="C78" t="s">
        <v>116</v>
      </c>
    </row>
    <row r="79" spans="1:6" x14ac:dyDescent="0.3">
      <c r="A79" s="1">
        <v>1</v>
      </c>
      <c r="B79" t="s">
        <v>117</v>
      </c>
      <c r="C79" t="s">
        <v>118</v>
      </c>
    </row>
    <row r="81" spans="1:3" x14ac:dyDescent="0.3">
      <c r="A81" s="1">
        <v>0</v>
      </c>
      <c r="B81" t="s">
        <v>119</v>
      </c>
      <c r="C81" t="s">
        <v>5641</v>
      </c>
    </row>
    <row r="82" spans="1:3" x14ac:dyDescent="0.3">
      <c r="A82" s="1">
        <v>1</v>
      </c>
      <c r="B82" t="s">
        <v>121</v>
      </c>
      <c r="C82" t="s">
        <v>9528</v>
      </c>
    </row>
    <row r="84" spans="1:3" x14ac:dyDescent="0.3">
      <c r="A84" s="1">
        <v>0</v>
      </c>
      <c r="B84" t="s">
        <v>123</v>
      </c>
      <c r="C84" t="s">
        <v>7036</v>
      </c>
    </row>
    <row r="85" spans="1:3" x14ac:dyDescent="0.3">
      <c r="A85" s="1">
        <v>1</v>
      </c>
      <c r="B85" t="s">
        <v>124</v>
      </c>
      <c r="C85" t="s">
        <v>9529</v>
      </c>
    </row>
    <row r="87" spans="1:3" x14ac:dyDescent="0.3">
      <c r="A87" s="1">
        <v>0</v>
      </c>
      <c r="B87" t="s">
        <v>126</v>
      </c>
      <c r="C87" t="s">
        <v>9530</v>
      </c>
    </row>
    <row r="88" spans="1:3" x14ac:dyDescent="0.3">
      <c r="A88" s="1">
        <v>1</v>
      </c>
      <c r="B88" t="s">
        <v>128</v>
      </c>
      <c r="C88" t="s">
        <v>9531</v>
      </c>
    </row>
    <row r="89" spans="1:3" x14ac:dyDescent="0.3">
      <c r="A89" s="1">
        <v>2</v>
      </c>
      <c r="B89" t="s">
        <v>130</v>
      </c>
      <c r="C89" t="s">
        <v>9532</v>
      </c>
    </row>
    <row r="90" spans="1:3" x14ac:dyDescent="0.3">
      <c r="A90" s="1">
        <v>3</v>
      </c>
      <c r="B90" t="s">
        <v>132</v>
      </c>
      <c r="C90" t="s">
        <v>3745</v>
      </c>
    </row>
    <row r="91" spans="1:3" x14ac:dyDescent="0.3">
      <c r="A91" s="1">
        <v>4</v>
      </c>
      <c r="B91" t="s">
        <v>134</v>
      </c>
      <c r="C91" t="s">
        <v>9533</v>
      </c>
    </row>
    <row r="92" spans="1:3" x14ac:dyDescent="0.3">
      <c r="A92" s="1">
        <v>5</v>
      </c>
      <c r="B92" t="s">
        <v>136</v>
      </c>
      <c r="C92" t="s">
        <v>9534</v>
      </c>
    </row>
    <row r="93" spans="1:3" x14ac:dyDescent="0.3">
      <c r="A93" s="1">
        <v>6</v>
      </c>
      <c r="B93" t="s">
        <v>138</v>
      </c>
      <c r="C93" t="s">
        <v>3426</v>
      </c>
    </row>
    <row r="94" spans="1:3" x14ac:dyDescent="0.3">
      <c r="A94" s="1">
        <v>7</v>
      </c>
      <c r="B94" t="s">
        <v>139</v>
      </c>
      <c r="C94" t="s">
        <v>9535</v>
      </c>
    </row>
    <row r="96" spans="1:3" x14ac:dyDescent="0.3">
      <c r="A96" s="1">
        <v>0</v>
      </c>
      <c r="B96" t="s">
        <v>140</v>
      </c>
      <c r="C96" t="s">
        <v>9536</v>
      </c>
    </row>
    <row r="97" spans="1:3" x14ac:dyDescent="0.3">
      <c r="A97" s="1">
        <v>1</v>
      </c>
      <c r="B97" t="s">
        <v>142</v>
      </c>
      <c r="C97" t="s">
        <v>9537</v>
      </c>
    </row>
    <row r="98" spans="1:3" x14ac:dyDescent="0.3">
      <c r="A98" s="1">
        <v>2</v>
      </c>
      <c r="B98" t="s">
        <v>144</v>
      </c>
      <c r="C98" t="s">
        <v>3215</v>
      </c>
    </row>
    <row r="99" spans="1:3" x14ac:dyDescent="0.3">
      <c r="A99" s="1">
        <v>3</v>
      </c>
      <c r="B99" t="s">
        <v>146</v>
      </c>
      <c r="C99" t="s">
        <v>9538</v>
      </c>
    </row>
    <row r="100" spans="1:3" x14ac:dyDescent="0.3">
      <c r="A100" s="1">
        <v>4</v>
      </c>
      <c r="B100" t="s">
        <v>148</v>
      </c>
      <c r="C100" t="s">
        <v>9539</v>
      </c>
    </row>
    <row r="101" spans="1:3" x14ac:dyDescent="0.3">
      <c r="A101" s="1">
        <v>5</v>
      </c>
      <c r="B101" t="s">
        <v>149</v>
      </c>
      <c r="C101" t="s">
        <v>9540</v>
      </c>
    </row>
    <row r="103" spans="1:3" x14ac:dyDescent="0.3">
      <c r="A103" s="1">
        <v>0</v>
      </c>
      <c r="B103" t="s">
        <v>151</v>
      </c>
      <c r="C103" t="s">
        <v>9541</v>
      </c>
    </row>
    <row r="104" spans="1:3" x14ac:dyDescent="0.3">
      <c r="A104" s="1">
        <v>1</v>
      </c>
      <c r="B104" t="s">
        <v>152</v>
      </c>
      <c r="C104" t="s">
        <v>9542</v>
      </c>
    </row>
    <row r="106" spans="1:3" x14ac:dyDescent="0.3">
      <c r="A106" s="1">
        <v>0</v>
      </c>
      <c r="B106" t="s">
        <v>23</v>
      </c>
      <c r="C106" t="s">
        <v>9513</v>
      </c>
    </row>
    <row r="107" spans="1:3" x14ac:dyDescent="0.3">
      <c r="A107" s="1">
        <v>1</v>
      </c>
      <c r="B107" t="s">
        <v>153</v>
      </c>
      <c r="C107" t="s">
        <v>9543</v>
      </c>
    </row>
    <row r="108" spans="1:3" x14ac:dyDescent="0.3">
      <c r="A108" s="1">
        <v>2</v>
      </c>
      <c r="B108" t="s">
        <v>155</v>
      </c>
      <c r="C108" t="s">
        <v>156</v>
      </c>
    </row>
    <row r="109" spans="1:3" x14ac:dyDescent="0.3">
      <c r="A109" s="1">
        <v>3</v>
      </c>
      <c r="B109" t="s">
        <v>157</v>
      </c>
      <c r="C109" t="s">
        <v>9544</v>
      </c>
    </row>
    <row r="110" spans="1:3" x14ac:dyDescent="0.3">
      <c r="A110" s="1">
        <v>4</v>
      </c>
      <c r="B110" t="s">
        <v>159</v>
      </c>
      <c r="C110" t="s">
        <v>9545</v>
      </c>
    </row>
    <row r="111" spans="1:3" x14ac:dyDescent="0.3">
      <c r="A111" s="1">
        <v>5</v>
      </c>
      <c r="B111" t="s">
        <v>161</v>
      </c>
      <c r="C111" t="s">
        <v>9546</v>
      </c>
    </row>
    <row r="112" spans="1:3" x14ac:dyDescent="0.3">
      <c r="A112" s="1">
        <v>6</v>
      </c>
      <c r="B112" t="s">
        <v>163</v>
      </c>
      <c r="C112" t="s">
        <v>9547</v>
      </c>
    </row>
    <row r="114" spans="1:3" x14ac:dyDescent="0.3">
      <c r="A114" s="1">
        <v>0</v>
      </c>
      <c r="B114" t="s">
        <v>165</v>
      </c>
      <c r="C114" t="s">
        <v>3975</v>
      </c>
    </row>
    <row r="115" spans="1:3" x14ac:dyDescent="0.3">
      <c r="A115" s="1">
        <v>1</v>
      </c>
      <c r="B115" t="s">
        <v>167</v>
      </c>
      <c r="C115" t="s">
        <v>9548</v>
      </c>
    </row>
    <row r="116" spans="1:3" x14ac:dyDescent="0.3">
      <c r="A116" s="1">
        <v>2</v>
      </c>
      <c r="B116" t="s">
        <v>169</v>
      </c>
      <c r="C116" t="s">
        <v>9549</v>
      </c>
    </row>
    <row r="117" spans="1:3" x14ac:dyDescent="0.3">
      <c r="A117" s="1">
        <v>3</v>
      </c>
      <c r="B117" t="s">
        <v>171</v>
      </c>
      <c r="C117" t="s">
        <v>9550</v>
      </c>
    </row>
    <row r="118" spans="1:3" x14ac:dyDescent="0.3">
      <c r="A118" s="1">
        <v>4</v>
      </c>
      <c r="B118" t="s">
        <v>173</v>
      </c>
      <c r="C118" t="s">
        <v>9551</v>
      </c>
    </row>
    <row r="119" spans="1:3" x14ac:dyDescent="0.3">
      <c r="A119" s="1">
        <v>5</v>
      </c>
      <c r="B119" t="s">
        <v>174</v>
      </c>
      <c r="C119" t="s">
        <v>9552</v>
      </c>
    </row>
    <row r="120" spans="1:3" x14ac:dyDescent="0.3">
      <c r="A120" s="1">
        <v>6</v>
      </c>
      <c r="B120" t="s">
        <v>175</v>
      </c>
      <c r="C120" t="s">
        <v>9553</v>
      </c>
    </row>
    <row r="121" spans="1:3" x14ac:dyDescent="0.3">
      <c r="A121" s="1">
        <v>7</v>
      </c>
      <c r="B121" t="s">
        <v>176</v>
      </c>
      <c r="C121" t="s">
        <v>9554</v>
      </c>
    </row>
    <row r="122" spans="1:3" x14ac:dyDescent="0.3">
      <c r="A122" s="1">
        <v>8</v>
      </c>
      <c r="B122" t="s">
        <v>177</v>
      </c>
      <c r="C122" t="s">
        <v>6898</v>
      </c>
    </row>
    <row r="123" spans="1:3" x14ac:dyDescent="0.3">
      <c r="A123" s="1">
        <v>9</v>
      </c>
      <c r="B123" t="s">
        <v>178</v>
      </c>
      <c r="C123" t="s">
        <v>5368</v>
      </c>
    </row>
    <row r="125" spans="1:3" x14ac:dyDescent="0.3">
      <c r="A125" s="1">
        <v>0</v>
      </c>
      <c r="B125" t="s">
        <v>179</v>
      </c>
    </row>
    <row r="126" spans="1:3" x14ac:dyDescent="0.3">
      <c r="A126" s="1">
        <v>1</v>
      </c>
      <c r="B126" t="s">
        <v>180</v>
      </c>
    </row>
    <row r="127" spans="1:3" x14ac:dyDescent="0.3">
      <c r="A127" s="1">
        <v>2</v>
      </c>
      <c r="B127" t="s">
        <v>181</v>
      </c>
    </row>
    <row r="128" spans="1:3" x14ac:dyDescent="0.3">
      <c r="A128" s="1">
        <v>3</v>
      </c>
      <c r="B128" t="s">
        <v>183</v>
      </c>
    </row>
    <row r="129" spans="1:8" x14ac:dyDescent="0.3">
      <c r="A129" s="1">
        <v>4</v>
      </c>
      <c r="B129" t="s">
        <v>185</v>
      </c>
    </row>
    <row r="130" spans="1:8" x14ac:dyDescent="0.3">
      <c r="A130" s="1">
        <v>5</v>
      </c>
      <c r="B130" t="s">
        <v>186</v>
      </c>
    </row>
    <row r="131" spans="1:8" x14ac:dyDescent="0.3">
      <c r="A131" s="1">
        <v>6</v>
      </c>
      <c r="B131" t="s">
        <v>187</v>
      </c>
    </row>
    <row r="132" spans="1:8" x14ac:dyDescent="0.3">
      <c r="A132" s="1">
        <v>7</v>
      </c>
      <c r="B132" t="s">
        <v>188</v>
      </c>
    </row>
    <row r="133" spans="1:8" x14ac:dyDescent="0.3">
      <c r="A133" s="1">
        <v>8</v>
      </c>
      <c r="B133" t="s">
        <v>189</v>
      </c>
      <c r="C133" t="s">
        <v>1997</v>
      </c>
    </row>
    <row r="134" spans="1:8" x14ac:dyDescent="0.3">
      <c r="A134" s="1">
        <v>9</v>
      </c>
      <c r="B134" t="s">
        <v>190</v>
      </c>
      <c r="C134" t="s">
        <v>9555</v>
      </c>
    </row>
    <row r="137" spans="1:8" x14ac:dyDescent="0.3">
      <c r="B137" s="1" t="s">
        <v>191</v>
      </c>
      <c r="C137" s="1" t="s">
        <v>192</v>
      </c>
      <c r="D137" s="1" t="s">
        <v>193</v>
      </c>
      <c r="E137" s="1" t="s">
        <v>194</v>
      </c>
      <c r="F137" s="1" t="s">
        <v>195</v>
      </c>
    </row>
    <row r="138" spans="1:8" x14ac:dyDescent="0.3">
      <c r="A138" s="1">
        <v>0</v>
      </c>
      <c r="B138" t="s">
        <v>9556</v>
      </c>
      <c r="C138" t="s">
        <v>6025</v>
      </c>
      <c r="D138" t="s">
        <v>2688</v>
      </c>
      <c r="F138">
        <v>53</v>
      </c>
    </row>
    <row r="139" spans="1:8" x14ac:dyDescent="0.3">
      <c r="A139" s="1">
        <v>1</v>
      </c>
      <c r="B139" t="s">
        <v>9557</v>
      </c>
      <c r="C139" t="s">
        <v>9558</v>
      </c>
      <c r="D139" t="s">
        <v>9559</v>
      </c>
      <c r="F139">
        <v>46</v>
      </c>
    </row>
    <row r="140" spans="1:8" x14ac:dyDescent="0.3">
      <c r="A140" s="1">
        <v>2</v>
      </c>
      <c r="B140" t="s">
        <v>9560</v>
      </c>
      <c r="C140" t="s">
        <v>9561</v>
      </c>
      <c r="D140" t="s">
        <v>8806</v>
      </c>
      <c r="F140">
        <v>53</v>
      </c>
    </row>
    <row r="141" spans="1:8" x14ac:dyDescent="0.3">
      <c r="A141" s="1">
        <v>3</v>
      </c>
      <c r="B141" t="s">
        <v>9562</v>
      </c>
      <c r="C141" t="s">
        <v>9563</v>
      </c>
      <c r="D141" t="s">
        <v>2348</v>
      </c>
      <c r="F141">
        <v>58</v>
      </c>
    </row>
    <row r="142" spans="1:8" x14ac:dyDescent="0.3">
      <c r="A142" s="1">
        <v>4</v>
      </c>
      <c r="B142" t="s">
        <v>9564</v>
      </c>
      <c r="C142" t="s">
        <v>9565</v>
      </c>
      <c r="D142" t="s">
        <v>9566</v>
      </c>
      <c r="F142">
        <v>48</v>
      </c>
    </row>
    <row r="144" spans="1:8" x14ac:dyDescent="0.3">
      <c r="B144" s="1" t="s">
        <v>318</v>
      </c>
      <c r="C144" s="1" t="s">
        <v>319</v>
      </c>
      <c r="D144" s="1" t="s">
        <v>320</v>
      </c>
      <c r="E144" s="1" t="s">
        <v>321</v>
      </c>
      <c r="F144" s="1" t="s">
        <v>322</v>
      </c>
      <c r="G144" s="1" t="s">
        <v>323</v>
      </c>
      <c r="H144" s="1" t="s">
        <v>324</v>
      </c>
    </row>
    <row r="145" spans="1:8" x14ac:dyDescent="0.3">
      <c r="A145" s="1">
        <v>0</v>
      </c>
      <c r="B145" t="s">
        <v>325</v>
      </c>
      <c r="C145" t="s">
        <v>5717</v>
      </c>
      <c r="D145" t="s">
        <v>9567</v>
      </c>
      <c r="E145" t="s">
        <v>9568</v>
      </c>
      <c r="F145" t="s">
        <v>9569</v>
      </c>
      <c r="G145" t="s">
        <v>1503</v>
      </c>
    </row>
    <row r="146" spans="1:8" x14ac:dyDescent="0.3">
      <c r="A146" s="1">
        <v>1</v>
      </c>
      <c r="B146" t="s">
        <v>330</v>
      </c>
      <c r="C146" t="s">
        <v>331</v>
      </c>
      <c r="D146" t="s">
        <v>2076</v>
      </c>
      <c r="E146" t="s">
        <v>9570</v>
      </c>
      <c r="F146" t="s">
        <v>935</v>
      </c>
      <c r="G146" t="s">
        <v>9571</v>
      </c>
    </row>
    <row r="147" spans="1:8" x14ac:dyDescent="0.3">
      <c r="A147" s="1">
        <v>2</v>
      </c>
      <c r="B147" t="s">
        <v>336</v>
      </c>
      <c r="C147" t="s">
        <v>9572</v>
      </c>
      <c r="D147" t="s">
        <v>9573</v>
      </c>
      <c r="E147" t="s">
        <v>1538</v>
      </c>
      <c r="F147" t="s">
        <v>6353</v>
      </c>
      <c r="G147" t="s">
        <v>9574</v>
      </c>
    </row>
    <row r="148" spans="1:8" x14ac:dyDescent="0.3">
      <c r="A148" s="1">
        <v>3</v>
      </c>
      <c r="B148" t="s">
        <v>342</v>
      </c>
      <c r="C148" t="s">
        <v>9575</v>
      </c>
      <c r="D148" t="s">
        <v>9576</v>
      </c>
      <c r="E148" t="s">
        <v>7485</v>
      </c>
      <c r="F148" t="s">
        <v>7486</v>
      </c>
      <c r="G148" t="s">
        <v>9577</v>
      </c>
    </row>
    <row r="149" spans="1:8" x14ac:dyDescent="0.3">
      <c r="A149" s="1">
        <v>4</v>
      </c>
      <c r="B149" t="s">
        <v>348</v>
      </c>
      <c r="C149" t="s">
        <v>9578</v>
      </c>
      <c r="D149" t="s">
        <v>9579</v>
      </c>
      <c r="E149" t="s">
        <v>3743</v>
      </c>
      <c r="F149" t="s">
        <v>9580</v>
      </c>
      <c r="G149" t="s">
        <v>9581</v>
      </c>
    </row>
    <row r="150" spans="1:8" x14ac:dyDescent="0.3">
      <c r="A150" s="1">
        <v>5</v>
      </c>
      <c r="B150" t="s">
        <v>354</v>
      </c>
      <c r="C150" t="s">
        <v>9582</v>
      </c>
      <c r="D150" t="s">
        <v>9583</v>
      </c>
      <c r="E150" t="s">
        <v>331</v>
      </c>
      <c r="F150" t="s">
        <v>9584</v>
      </c>
      <c r="G150" t="s">
        <v>9585</v>
      </c>
    </row>
    <row r="151" spans="1:8" x14ac:dyDescent="0.3">
      <c r="A151" s="1">
        <v>6</v>
      </c>
      <c r="B151" t="s">
        <v>360</v>
      </c>
      <c r="C151" t="s">
        <v>9586</v>
      </c>
      <c r="D151" t="s">
        <v>1526</v>
      </c>
      <c r="E151" t="s">
        <v>331</v>
      </c>
      <c r="F151" t="s">
        <v>9587</v>
      </c>
      <c r="G151" t="s">
        <v>9588</v>
      </c>
    </row>
    <row r="152" spans="1:8" x14ac:dyDescent="0.3">
      <c r="A152" s="1">
        <v>7</v>
      </c>
      <c r="B152" t="s">
        <v>366</v>
      </c>
      <c r="C152" t="s">
        <v>331</v>
      </c>
      <c r="D152" t="s">
        <v>9589</v>
      </c>
      <c r="E152" t="s">
        <v>5013</v>
      </c>
      <c r="F152" t="s">
        <v>263</v>
      </c>
      <c r="G152" t="s">
        <v>9590</v>
      </c>
    </row>
    <row r="153" spans="1:8" x14ac:dyDescent="0.3">
      <c r="A153" s="1">
        <v>8</v>
      </c>
      <c r="B153" t="s">
        <v>371</v>
      </c>
      <c r="C153" t="s">
        <v>3753</v>
      </c>
      <c r="D153" t="s">
        <v>9518</v>
      </c>
      <c r="E153" t="s">
        <v>3651</v>
      </c>
      <c r="F153" t="s">
        <v>4637</v>
      </c>
      <c r="G153" t="s">
        <v>1790</v>
      </c>
    </row>
    <row r="154" spans="1:8" x14ac:dyDescent="0.3">
      <c r="A154" s="1">
        <v>9</v>
      </c>
      <c r="B154" t="s">
        <v>376</v>
      </c>
      <c r="C154" t="s">
        <v>331</v>
      </c>
      <c r="D154" t="s">
        <v>9591</v>
      </c>
      <c r="E154" t="s">
        <v>1942</v>
      </c>
      <c r="F154" t="s">
        <v>9592</v>
      </c>
      <c r="G154" t="s">
        <v>9593</v>
      </c>
    </row>
    <row r="155" spans="1:8" x14ac:dyDescent="0.3">
      <c r="A155" s="1">
        <v>10</v>
      </c>
      <c r="B155" t="s">
        <v>381</v>
      </c>
      <c r="C155" t="s">
        <v>331</v>
      </c>
      <c r="D155" t="s">
        <v>331</v>
      </c>
      <c r="E155" t="s">
        <v>331</v>
      </c>
      <c r="F155" t="s">
        <v>331</v>
      </c>
      <c r="G155" t="s">
        <v>9594</v>
      </c>
    </row>
    <row r="157" spans="1:8" x14ac:dyDescent="0.3">
      <c r="B157" s="1" t="s">
        <v>383</v>
      </c>
      <c r="C157" s="1" t="s">
        <v>319</v>
      </c>
      <c r="D157" s="1" t="s">
        <v>320</v>
      </c>
      <c r="E157" s="1" t="s">
        <v>321</v>
      </c>
      <c r="F157" s="1" t="s">
        <v>322</v>
      </c>
      <c r="G157" s="1" t="s">
        <v>323</v>
      </c>
      <c r="H157" s="1" t="s">
        <v>324</v>
      </c>
    </row>
    <row r="158" spans="1:8" x14ac:dyDescent="0.3">
      <c r="A158" s="1">
        <v>0</v>
      </c>
      <c r="B158" t="s">
        <v>384</v>
      </c>
      <c r="C158" t="s">
        <v>1180</v>
      </c>
      <c r="D158" t="s">
        <v>9595</v>
      </c>
      <c r="E158" t="s">
        <v>3424</v>
      </c>
      <c r="F158" t="s">
        <v>1532</v>
      </c>
      <c r="G158" t="s">
        <v>48</v>
      </c>
    </row>
    <row r="159" spans="1:8" x14ac:dyDescent="0.3">
      <c r="A159" s="1">
        <v>1</v>
      </c>
      <c r="B159" t="s">
        <v>390</v>
      </c>
      <c r="C159" t="s">
        <v>9596</v>
      </c>
      <c r="D159" t="s">
        <v>9597</v>
      </c>
      <c r="E159" t="s">
        <v>9598</v>
      </c>
      <c r="F159" t="s">
        <v>9599</v>
      </c>
      <c r="G159" t="s">
        <v>9600</v>
      </c>
    </row>
    <row r="160" spans="1:8" x14ac:dyDescent="0.3">
      <c r="A160" s="1">
        <v>2</v>
      </c>
      <c r="B160" t="s">
        <v>396</v>
      </c>
      <c r="C160" t="s">
        <v>9601</v>
      </c>
      <c r="D160" t="s">
        <v>9602</v>
      </c>
      <c r="E160" t="s">
        <v>9603</v>
      </c>
      <c r="F160" t="s">
        <v>9604</v>
      </c>
      <c r="G160" t="s">
        <v>9605</v>
      </c>
    </row>
    <row r="161" spans="1:7" x14ac:dyDescent="0.3">
      <c r="A161" s="1">
        <v>3</v>
      </c>
      <c r="B161" t="s">
        <v>402</v>
      </c>
      <c r="C161" t="s">
        <v>331</v>
      </c>
      <c r="D161" t="s">
        <v>9606</v>
      </c>
      <c r="E161" t="s">
        <v>8413</v>
      </c>
      <c r="F161" t="s">
        <v>9607</v>
      </c>
      <c r="G161" t="s">
        <v>101</v>
      </c>
    </row>
    <row r="162" spans="1:7" x14ac:dyDescent="0.3">
      <c r="A162" s="1">
        <v>4</v>
      </c>
      <c r="B162" t="s">
        <v>407</v>
      </c>
      <c r="C162" t="s">
        <v>331</v>
      </c>
      <c r="D162" t="s">
        <v>331</v>
      </c>
      <c r="E162" t="s">
        <v>331</v>
      </c>
      <c r="F162" t="s">
        <v>331</v>
      </c>
      <c r="G162" t="s">
        <v>331</v>
      </c>
    </row>
    <row r="163" spans="1:7" x14ac:dyDescent="0.3">
      <c r="A163" s="1">
        <v>5</v>
      </c>
      <c r="B163" t="s">
        <v>408</v>
      </c>
      <c r="C163" t="s">
        <v>3704</v>
      </c>
      <c r="D163" t="s">
        <v>9583</v>
      </c>
      <c r="E163" t="s">
        <v>9608</v>
      </c>
      <c r="F163" t="s">
        <v>9609</v>
      </c>
      <c r="G163" t="s">
        <v>5576</v>
      </c>
    </row>
    <row r="164" spans="1:7" x14ac:dyDescent="0.3">
      <c r="A164" s="1">
        <v>6</v>
      </c>
      <c r="B164" t="s">
        <v>411</v>
      </c>
      <c r="C164" t="s">
        <v>9610</v>
      </c>
      <c r="D164" t="s">
        <v>9611</v>
      </c>
      <c r="E164" t="s">
        <v>9612</v>
      </c>
      <c r="F164" t="s">
        <v>9613</v>
      </c>
      <c r="G164" t="s">
        <v>9614</v>
      </c>
    </row>
    <row r="165" spans="1:7" x14ac:dyDescent="0.3">
      <c r="A165" s="1">
        <v>7</v>
      </c>
      <c r="B165" t="s">
        <v>414</v>
      </c>
      <c r="C165" t="s">
        <v>5611</v>
      </c>
      <c r="D165" t="s">
        <v>3516</v>
      </c>
      <c r="E165" t="s">
        <v>9615</v>
      </c>
      <c r="F165" t="s">
        <v>9616</v>
      </c>
      <c r="G165" t="s">
        <v>9617</v>
      </c>
    </row>
    <row r="166" spans="1:7" x14ac:dyDescent="0.3">
      <c r="A166" s="1">
        <v>8</v>
      </c>
      <c r="B166" t="s">
        <v>420</v>
      </c>
      <c r="C166" t="s">
        <v>5610</v>
      </c>
      <c r="D166" t="s">
        <v>5610</v>
      </c>
      <c r="E166" t="s">
        <v>5610</v>
      </c>
      <c r="F166" t="s">
        <v>441</v>
      </c>
      <c r="G166" t="s">
        <v>483</v>
      </c>
    </row>
    <row r="167" spans="1:7" x14ac:dyDescent="0.3">
      <c r="A167" s="1">
        <v>9</v>
      </c>
      <c r="B167" t="s">
        <v>426</v>
      </c>
      <c r="C167" t="s">
        <v>331</v>
      </c>
      <c r="D167" t="s">
        <v>331</v>
      </c>
      <c r="E167" t="s">
        <v>331</v>
      </c>
      <c r="F167" t="s">
        <v>331</v>
      </c>
      <c r="G167" t="s">
        <v>331</v>
      </c>
    </row>
    <row r="168" spans="1:7" x14ac:dyDescent="0.3">
      <c r="A168" s="1">
        <v>10</v>
      </c>
      <c r="B168" t="s">
        <v>427</v>
      </c>
      <c r="C168" t="s">
        <v>9618</v>
      </c>
      <c r="D168" t="s">
        <v>9619</v>
      </c>
      <c r="E168" t="s">
        <v>9620</v>
      </c>
      <c r="F168" t="s">
        <v>9621</v>
      </c>
      <c r="G168" t="s">
        <v>9621</v>
      </c>
    </row>
    <row r="169" spans="1:7" x14ac:dyDescent="0.3">
      <c r="A169" s="1">
        <v>11</v>
      </c>
      <c r="B169" t="s">
        <v>433</v>
      </c>
      <c r="C169" t="s">
        <v>331</v>
      </c>
      <c r="D169" t="s">
        <v>9622</v>
      </c>
      <c r="E169" t="s">
        <v>9623</v>
      </c>
      <c r="F169" t="s">
        <v>9624</v>
      </c>
      <c r="G169" t="s">
        <v>1064</v>
      </c>
    </row>
    <row r="170" spans="1:7" x14ac:dyDescent="0.3">
      <c r="A170" s="1">
        <v>12</v>
      </c>
      <c r="B170" t="s">
        <v>438</v>
      </c>
      <c r="C170" t="s">
        <v>9618</v>
      </c>
      <c r="D170" t="s">
        <v>9619</v>
      </c>
      <c r="E170" t="s">
        <v>9620</v>
      </c>
      <c r="F170" t="s">
        <v>9621</v>
      </c>
      <c r="G170" t="s">
        <v>9621</v>
      </c>
    </row>
    <row r="171" spans="1:7" x14ac:dyDescent="0.3">
      <c r="A171" s="1">
        <v>13</v>
      </c>
      <c r="B171" t="s">
        <v>439</v>
      </c>
      <c r="C171" t="s">
        <v>331</v>
      </c>
      <c r="D171" t="s">
        <v>331</v>
      </c>
      <c r="E171" t="s">
        <v>331</v>
      </c>
      <c r="F171" t="s">
        <v>331</v>
      </c>
      <c r="G171" t="s">
        <v>331</v>
      </c>
    </row>
    <row r="172" spans="1:7" x14ac:dyDescent="0.3">
      <c r="A172" s="1">
        <v>14</v>
      </c>
      <c r="B172" t="s">
        <v>440</v>
      </c>
      <c r="C172" t="s">
        <v>9625</v>
      </c>
      <c r="D172" t="s">
        <v>9626</v>
      </c>
      <c r="E172" t="s">
        <v>233</v>
      </c>
      <c r="F172" t="s">
        <v>9627</v>
      </c>
      <c r="G172" t="s">
        <v>9628</v>
      </c>
    </row>
    <row r="173" spans="1:7" x14ac:dyDescent="0.3">
      <c r="A173" s="1">
        <v>15</v>
      </c>
      <c r="B173" t="s">
        <v>446</v>
      </c>
      <c r="C173" t="s">
        <v>331</v>
      </c>
      <c r="D173" t="s">
        <v>9629</v>
      </c>
      <c r="E173" t="s">
        <v>2659</v>
      </c>
      <c r="F173" t="s">
        <v>9630</v>
      </c>
      <c r="G173" t="s">
        <v>9631</v>
      </c>
    </row>
    <row r="174" spans="1:7" x14ac:dyDescent="0.3">
      <c r="A174" s="1">
        <v>16</v>
      </c>
      <c r="B174" t="s">
        <v>451</v>
      </c>
      <c r="C174" t="s">
        <v>331</v>
      </c>
      <c r="D174" t="s">
        <v>331</v>
      </c>
      <c r="E174" t="s">
        <v>331</v>
      </c>
      <c r="F174" t="s">
        <v>331</v>
      </c>
      <c r="G174" t="s">
        <v>2717</v>
      </c>
    </row>
    <row r="175" spans="1:7" x14ac:dyDescent="0.3">
      <c r="A175" s="1">
        <v>17</v>
      </c>
      <c r="B175" t="s">
        <v>453</v>
      </c>
      <c r="C175" t="s">
        <v>9618</v>
      </c>
      <c r="D175" t="s">
        <v>9632</v>
      </c>
      <c r="E175" t="s">
        <v>9633</v>
      </c>
      <c r="F175" t="s">
        <v>9634</v>
      </c>
      <c r="G175" t="s">
        <v>9635</v>
      </c>
    </row>
    <row r="176" spans="1:7" x14ac:dyDescent="0.3">
      <c r="A176" s="1">
        <v>18</v>
      </c>
      <c r="B176" t="s">
        <v>458</v>
      </c>
      <c r="C176" t="s">
        <v>5610</v>
      </c>
      <c r="D176" t="s">
        <v>2434</v>
      </c>
      <c r="E176" t="s">
        <v>3759</v>
      </c>
      <c r="F176" t="s">
        <v>9636</v>
      </c>
      <c r="G176" t="s">
        <v>9637</v>
      </c>
    </row>
    <row r="177" spans="1:7" x14ac:dyDescent="0.3">
      <c r="A177" s="1">
        <v>19</v>
      </c>
      <c r="B177" t="s">
        <v>463</v>
      </c>
      <c r="C177" t="s">
        <v>9638</v>
      </c>
      <c r="D177" t="s">
        <v>9639</v>
      </c>
      <c r="E177" t="s">
        <v>9640</v>
      </c>
      <c r="F177" t="s">
        <v>9641</v>
      </c>
      <c r="G177" t="s">
        <v>5806</v>
      </c>
    </row>
    <row r="178" spans="1:7" x14ac:dyDescent="0.3">
      <c r="A178" s="1">
        <v>20</v>
      </c>
      <c r="B178" t="s">
        <v>469</v>
      </c>
      <c r="C178" t="s">
        <v>9642</v>
      </c>
      <c r="D178" t="s">
        <v>3704</v>
      </c>
      <c r="E178" t="s">
        <v>9627</v>
      </c>
      <c r="F178" t="s">
        <v>7413</v>
      </c>
      <c r="G178" t="s">
        <v>5612</v>
      </c>
    </row>
    <row r="179" spans="1:7" x14ac:dyDescent="0.3">
      <c r="A179" s="1">
        <v>21</v>
      </c>
      <c r="B179" t="s">
        <v>475</v>
      </c>
      <c r="C179" t="s">
        <v>9643</v>
      </c>
      <c r="D179" t="s">
        <v>3056</v>
      </c>
      <c r="E179" t="s">
        <v>2440</v>
      </c>
      <c r="F179" t="s">
        <v>9644</v>
      </c>
      <c r="G179" t="s">
        <v>3853</v>
      </c>
    </row>
    <row r="180" spans="1:7" x14ac:dyDescent="0.3">
      <c r="A180" s="1">
        <v>22</v>
      </c>
      <c r="B180" t="s">
        <v>478</v>
      </c>
      <c r="C180" t="s">
        <v>331</v>
      </c>
      <c r="D180" t="s">
        <v>331</v>
      </c>
      <c r="E180" t="s">
        <v>331</v>
      </c>
      <c r="F180" t="s">
        <v>331</v>
      </c>
      <c r="G180" t="s">
        <v>331</v>
      </c>
    </row>
    <row r="181" spans="1:7" x14ac:dyDescent="0.3">
      <c r="A181" s="1">
        <v>23</v>
      </c>
      <c r="B181" t="s">
        <v>479</v>
      </c>
      <c r="C181" t="s">
        <v>331</v>
      </c>
      <c r="D181" t="s">
        <v>331</v>
      </c>
      <c r="E181" t="s">
        <v>331</v>
      </c>
      <c r="F181" t="s">
        <v>331</v>
      </c>
      <c r="G181" t="s">
        <v>331</v>
      </c>
    </row>
    <row r="182" spans="1:7" x14ac:dyDescent="0.3">
      <c r="A182" s="1">
        <v>24</v>
      </c>
      <c r="B182" t="s">
        <v>480</v>
      </c>
      <c r="C182" t="s">
        <v>331</v>
      </c>
      <c r="D182" t="s">
        <v>331</v>
      </c>
      <c r="E182" t="s">
        <v>331</v>
      </c>
      <c r="F182" t="s">
        <v>331</v>
      </c>
      <c r="G182" t="s">
        <v>331</v>
      </c>
    </row>
    <row r="183" spans="1:7" x14ac:dyDescent="0.3">
      <c r="A183" s="1">
        <v>25</v>
      </c>
      <c r="B183" t="s">
        <v>481</v>
      </c>
      <c r="C183" t="s">
        <v>1526</v>
      </c>
      <c r="D183" t="s">
        <v>9645</v>
      </c>
      <c r="E183" t="s">
        <v>9608</v>
      </c>
      <c r="F183" t="s">
        <v>9646</v>
      </c>
      <c r="G183" t="s">
        <v>5837</v>
      </c>
    </row>
    <row r="184" spans="1:7" x14ac:dyDescent="0.3">
      <c r="A184" s="1">
        <v>26</v>
      </c>
      <c r="B184" t="s">
        <v>486</v>
      </c>
      <c r="C184" t="s">
        <v>331</v>
      </c>
      <c r="D184" t="s">
        <v>483</v>
      </c>
      <c r="E184" t="s">
        <v>483</v>
      </c>
      <c r="F184" t="s">
        <v>483</v>
      </c>
      <c r="G184" t="s">
        <v>483</v>
      </c>
    </row>
    <row r="185" spans="1:7" x14ac:dyDescent="0.3">
      <c r="A185" s="1">
        <v>27</v>
      </c>
      <c r="B185" t="s">
        <v>487</v>
      </c>
      <c r="C185" t="s">
        <v>1526</v>
      </c>
      <c r="D185" t="s">
        <v>9647</v>
      </c>
      <c r="E185" t="s">
        <v>9648</v>
      </c>
      <c r="F185" t="s">
        <v>9649</v>
      </c>
      <c r="G185" t="s">
        <v>9650</v>
      </c>
    </row>
    <row r="186" spans="1:7" x14ac:dyDescent="0.3">
      <c r="A186" s="1">
        <v>28</v>
      </c>
      <c r="B186" t="s">
        <v>488</v>
      </c>
      <c r="C186" t="s">
        <v>331</v>
      </c>
      <c r="D186" t="s">
        <v>9651</v>
      </c>
      <c r="E186" t="s">
        <v>9652</v>
      </c>
      <c r="F186" t="s">
        <v>9653</v>
      </c>
      <c r="G186" t="s">
        <v>9654</v>
      </c>
    </row>
    <row r="187" spans="1:7" x14ac:dyDescent="0.3">
      <c r="A187" s="1">
        <v>29</v>
      </c>
      <c r="B187" t="s">
        <v>493</v>
      </c>
      <c r="C187" t="s">
        <v>331</v>
      </c>
      <c r="D187" t="s">
        <v>331</v>
      </c>
      <c r="E187" t="s">
        <v>331</v>
      </c>
      <c r="F187" t="s">
        <v>331</v>
      </c>
      <c r="G187" t="s">
        <v>3242</v>
      </c>
    </row>
    <row r="188" spans="1:7" x14ac:dyDescent="0.3">
      <c r="A188" s="1">
        <v>30</v>
      </c>
      <c r="B188" t="s">
        <v>495</v>
      </c>
      <c r="C188" t="s">
        <v>5610</v>
      </c>
      <c r="D188" t="s">
        <v>3516</v>
      </c>
      <c r="E188" t="s">
        <v>1321</v>
      </c>
      <c r="F188" t="s">
        <v>9655</v>
      </c>
      <c r="G188" t="s">
        <v>9656</v>
      </c>
    </row>
    <row r="189" spans="1:7" x14ac:dyDescent="0.3">
      <c r="A189" s="1">
        <v>31</v>
      </c>
      <c r="B189" t="s">
        <v>496</v>
      </c>
      <c r="C189" t="s">
        <v>331</v>
      </c>
      <c r="D189" t="s">
        <v>331</v>
      </c>
      <c r="E189" t="s">
        <v>331</v>
      </c>
      <c r="F189" t="s">
        <v>331</v>
      </c>
      <c r="G189" t="s">
        <v>331</v>
      </c>
    </row>
    <row r="190" spans="1:7" x14ac:dyDescent="0.3">
      <c r="A190" s="1">
        <v>32</v>
      </c>
      <c r="B190" t="s">
        <v>497</v>
      </c>
      <c r="C190" t="s">
        <v>331</v>
      </c>
      <c r="D190" t="s">
        <v>331</v>
      </c>
      <c r="E190" t="s">
        <v>331</v>
      </c>
      <c r="F190" t="s">
        <v>331</v>
      </c>
      <c r="G190" t="s">
        <v>331</v>
      </c>
    </row>
    <row r="191" spans="1:7" x14ac:dyDescent="0.3">
      <c r="A191" s="1">
        <v>33</v>
      </c>
      <c r="B191" t="s">
        <v>498</v>
      </c>
      <c r="C191" t="s">
        <v>5610</v>
      </c>
      <c r="D191" t="s">
        <v>3516</v>
      </c>
      <c r="E191" t="s">
        <v>1321</v>
      </c>
      <c r="F191" t="s">
        <v>9655</v>
      </c>
      <c r="G191" t="s">
        <v>9656</v>
      </c>
    </row>
    <row r="192" spans="1:7" x14ac:dyDescent="0.3">
      <c r="A192" s="1">
        <v>34</v>
      </c>
      <c r="B192" t="s">
        <v>499</v>
      </c>
      <c r="C192" t="s">
        <v>9657</v>
      </c>
      <c r="D192" t="s">
        <v>9658</v>
      </c>
      <c r="E192" t="s">
        <v>9659</v>
      </c>
      <c r="F192" t="s">
        <v>9660</v>
      </c>
      <c r="G192" t="s">
        <v>9661</v>
      </c>
    </row>
    <row r="193" spans="1:8" x14ac:dyDescent="0.3">
      <c r="A193" s="1">
        <v>35</v>
      </c>
      <c r="B193" t="s">
        <v>500</v>
      </c>
      <c r="C193" t="s">
        <v>331</v>
      </c>
      <c r="D193" t="s">
        <v>331</v>
      </c>
      <c r="E193" t="s">
        <v>331</v>
      </c>
      <c r="F193" t="s">
        <v>483</v>
      </c>
      <c r="G193" t="s">
        <v>3680</v>
      </c>
    </row>
    <row r="194" spans="1:8" x14ac:dyDescent="0.3">
      <c r="A194" s="1">
        <v>36</v>
      </c>
      <c r="B194" t="s">
        <v>501</v>
      </c>
      <c r="C194" t="s">
        <v>9657</v>
      </c>
      <c r="D194" t="s">
        <v>9658</v>
      </c>
      <c r="E194" t="s">
        <v>9659</v>
      </c>
      <c r="F194" t="s">
        <v>9662</v>
      </c>
      <c r="G194" t="s">
        <v>9585</v>
      </c>
    </row>
    <row r="195" spans="1:8" x14ac:dyDescent="0.3">
      <c r="A195" s="1">
        <v>37</v>
      </c>
      <c r="B195" t="s">
        <v>502</v>
      </c>
      <c r="C195" t="s">
        <v>9663</v>
      </c>
      <c r="D195" t="s">
        <v>5511</v>
      </c>
      <c r="E195" t="s">
        <v>503</v>
      </c>
      <c r="F195" t="s">
        <v>9664</v>
      </c>
      <c r="G195" t="s">
        <v>507</v>
      </c>
    </row>
    <row r="196" spans="1:8" x14ac:dyDescent="0.3">
      <c r="A196" s="1">
        <v>38</v>
      </c>
      <c r="B196" t="s">
        <v>508</v>
      </c>
      <c r="C196" t="s">
        <v>331</v>
      </c>
      <c r="D196" t="s">
        <v>9665</v>
      </c>
      <c r="E196" t="s">
        <v>9666</v>
      </c>
      <c r="F196" t="s">
        <v>9667</v>
      </c>
      <c r="G196" t="s">
        <v>9668</v>
      </c>
    </row>
    <row r="197" spans="1:8" x14ac:dyDescent="0.3">
      <c r="A197" s="1">
        <v>39</v>
      </c>
      <c r="B197" t="s">
        <v>513</v>
      </c>
      <c r="C197" t="s">
        <v>9669</v>
      </c>
      <c r="D197" t="s">
        <v>9670</v>
      </c>
      <c r="E197" t="s">
        <v>9671</v>
      </c>
      <c r="F197" t="s">
        <v>9672</v>
      </c>
      <c r="G197" t="s">
        <v>9673</v>
      </c>
    </row>
    <row r="198" spans="1:8" x14ac:dyDescent="0.3">
      <c r="A198" s="1">
        <v>40</v>
      </c>
      <c r="B198" t="s">
        <v>518</v>
      </c>
      <c r="C198" t="s">
        <v>9674</v>
      </c>
      <c r="D198" t="s">
        <v>3327</v>
      </c>
      <c r="E198" t="s">
        <v>2131</v>
      </c>
      <c r="F198" t="s">
        <v>9664</v>
      </c>
      <c r="G198" t="s">
        <v>9675</v>
      </c>
    </row>
    <row r="199" spans="1:8" x14ac:dyDescent="0.3">
      <c r="A199" s="1">
        <v>41</v>
      </c>
      <c r="B199" t="s">
        <v>524</v>
      </c>
      <c r="C199" t="s">
        <v>331</v>
      </c>
      <c r="D199" t="s">
        <v>9676</v>
      </c>
      <c r="E199" t="s">
        <v>9677</v>
      </c>
      <c r="F199" t="s">
        <v>9678</v>
      </c>
      <c r="G199" t="s">
        <v>9679</v>
      </c>
    </row>
    <row r="200" spans="1:8" x14ac:dyDescent="0.3">
      <c r="A200" s="1">
        <v>42</v>
      </c>
      <c r="B200" t="s">
        <v>529</v>
      </c>
      <c r="C200" t="s">
        <v>9680</v>
      </c>
      <c r="D200" t="s">
        <v>5628</v>
      </c>
      <c r="E200" t="s">
        <v>9681</v>
      </c>
      <c r="F200" t="s">
        <v>9672</v>
      </c>
      <c r="G200" t="s">
        <v>9682</v>
      </c>
    </row>
    <row r="201" spans="1:8" x14ac:dyDescent="0.3">
      <c r="A201" s="1">
        <v>43</v>
      </c>
      <c r="B201" t="s">
        <v>134</v>
      </c>
      <c r="C201" t="s">
        <v>9683</v>
      </c>
      <c r="D201" t="s">
        <v>9684</v>
      </c>
      <c r="E201" t="s">
        <v>9685</v>
      </c>
      <c r="F201" t="s">
        <v>9686</v>
      </c>
      <c r="G201" t="s">
        <v>9687</v>
      </c>
    </row>
    <row r="202" spans="1:8" x14ac:dyDescent="0.3">
      <c r="A202" s="1">
        <v>44</v>
      </c>
      <c r="B202" t="s">
        <v>540</v>
      </c>
      <c r="C202" t="s">
        <v>331</v>
      </c>
      <c r="D202" t="s">
        <v>9688</v>
      </c>
      <c r="E202" t="s">
        <v>9689</v>
      </c>
      <c r="F202" t="s">
        <v>9690</v>
      </c>
      <c r="G202" t="s">
        <v>9691</v>
      </c>
    </row>
    <row r="203" spans="1:8" x14ac:dyDescent="0.3">
      <c r="A203" s="1">
        <v>45</v>
      </c>
      <c r="B203" t="s">
        <v>545</v>
      </c>
      <c r="C203" t="s">
        <v>331</v>
      </c>
      <c r="D203" t="s">
        <v>331</v>
      </c>
      <c r="E203" t="s">
        <v>331</v>
      </c>
      <c r="F203" t="s">
        <v>331</v>
      </c>
      <c r="G203" t="s">
        <v>4605</v>
      </c>
    </row>
    <row r="205" spans="1:8" x14ac:dyDescent="0.3">
      <c r="B205" s="1" t="s">
        <v>318</v>
      </c>
      <c r="C205" s="1" t="s">
        <v>319</v>
      </c>
      <c r="D205" s="1" t="s">
        <v>320</v>
      </c>
      <c r="E205" s="1" t="s">
        <v>321</v>
      </c>
      <c r="F205" s="1" t="s">
        <v>322</v>
      </c>
      <c r="G205" s="1" t="s">
        <v>323</v>
      </c>
      <c r="H205" s="1" t="s">
        <v>324</v>
      </c>
    </row>
    <row r="206" spans="1:8" x14ac:dyDescent="0.3">
      <c r="A206" s="1">
        <v>0</v>
      </c>
      <c r="B206" t="s">
        <v>547</v>
      </c>
      <c r="C206" t="s">
        <v>127</v>
      </c>
      <c r="D206" t="s">
        <v>2828</v>
      </c>
      <c r="E206" t="s">
        <v>9692</v>
      </c>
      <c r="F206" t="s">
        <v>9693</v>
      </c>
      <c r="G206" t="s">
        <v>9694</v>
      </c>
    </row>
    <row r="207" spans="1:8" x14ac:dyDescent="0.3">
      <c r="A207" s="1">
        <v>1</v>
      </c>
      <c r="B207" t="s">
        <v>553</v>
      </c>
      <c r="C207" t="s">
        <v>127</v>
      </c>
      <c r="D207" t="s">
        <v>2828</v>
      </c>
      <c r="E207" t="s">
        <v>9692</v>
      </c>
      <c r="F207" t="s">
        <v>9693</v>
      </c>
      <c r="G207" t="s">
        <v>9694</v>
      </c>
    </row>
    <row r="208" spans="1:8" x14ac:dyDescent="0.3">
      <c r="A208" s="1">
        <v>2</v>
      </c>
      <c r="B208" t="s">
        <v>555</v>
      </c>
      <c r="C208" t="s">
        <v>331</v>
      </c>
      <c r="D208" t="s">
        <v>331</v>
      </c>
      <c r="E208" t="s">
        <v>331</v>
      </c>
      <c r="F208" t="s">
        <v>331</v>
      </c>
      <c r="G208" t="s">
        <v>331</v>
      </c>
    </row>
    <row r="209" spans="1:7" x14ac:dyDescent="0.3">
      <c r="A209" s="1">
        <v>3</v>
      </c>
      <c r="B209" t="s">
        <v>557</v>
      </c>
      <c r="C209" t="s">
        <v>331</v>
      </c>
      <c r="D209" t="s">
        <v>9695</v>
      </c>
      <c r="E209" t="s">
        <v>9696</v>
      </c>
      <c r="F209" t="s">
        <v>9697</v>
      </c>
      <c r="G209" t="s">
        <v>9698</v>
      </c>
    </row>
    <row r="210" spans="1:7" x14ac:dyDescent="0.3">
      <c r="A210" s="1">
        <v>4</v>
      </c>
      <c r="B210" t="s">
        <v>562</v>
      </c>
      <c r="C210" t="s">
        <v>9699</v>
      </c>
      <c r="D210" t="s">
        <v>9700</v>
      </c>
      <c r="E210" t="s">
        <v>9701</v>
      </c>
      <c r="F210" t="s">
        <v>5396</v>
      </c>
      <c r="G210" t="s">
        <v>8477</v>
      </c>
    </row>
    <row r="211" spans="1:7" x14ac:dyDescent="0.3">
      <c r="A211" s="1">
        <v>5</v>
      </c>
      <c r="B211" t="s">
        <v>568</v>
      </c>
      <c r="C211" t="s">
        <v>1175</v>
      </c>
      <c r="D211" t="s">
        <v>4637</v>
      </c>
      <c r="E211" t="s">
        <v>1881</v>
      </c>
      <c r="F211" t="s">
        <v>3424</v>
      </c>
      <c r="G211" t="s">
        <v>1728</v>
      </c>
    </row>
    <row r="212" spans="1:7" x14ac:dyDescent="0.3">
      <c r="A212" s="1">
        <v>6</v>
      </c>
      <c r="B212" t="s">
        <v>574</v>
      </c>
      <c r="C212" t="s">
        <v>1179</v>
      </c>
      <c r="D212" t="s">
        <v>4611</v>
      </c>
      <c r="E212" t="s">
        <v>2826</v>
      </c>
      <c r="F212" t="s">
        <v>6268</v>
      </c>
      <c r="G212" t="s">
        <v>1873</v>
      </c>
    </row>
    <row r="213" spans="1:7" x14ac:dyDescent="0.3">
      <c r="A213" s="1">
        <v>7</v>
      </c>
      <c r="B213" t="s">
        <v>575</v>
      </c>
      <c r="C213" t="s">
        <v>127</v>
      </c>
      <c r="D213" t="s">
        <v>4637</v>
      </c>
      <c r="E213" t="s">
        <v>1881</v>
      </c>
      <c r="F213" t="s">
        <v>6927</v>
      </c>
      <c r="G213" t="s">
        <v>5815</v>
      </c>
    </row>
    <row r="214" spans="1:7" x14ac:dyDescent="0.3">
      <c r="A214" s="1">
        <v>8</v>
      </c>
      <c r="B214" t="s">
        <v>581</v>
      </c>
      <c r="C214" t="s">
        <v>9616</v>
      </c>
      <c r="D214" t="s">
        <v>3884</v>
      </c>
      <c r="E214" t="s">
        <v>9702</v>
      </c>
      <c r="F214" t="s">
        <v>9703</v>
      </c>
      <c r="G214" t="s">
        <v>9704</v>
      </c>
    </row>
    <row r="215" spans="1:7" x14ac:dyDescent="0.3">
      <c r="A215" s="1">
        <v>9</v>
      </c>
      <c r="B215" t="s">
        <v>587</v>
      </c>
      <c r="C215" t="s">
        <v>7694</v>
      </c>
      <c r="D215" t="s">
        <v>8605</v>
      </c>
      <c r="E215" t="s">
        <v>9637</v>
      </c>
      <c r="F215" t="s">
        <v>3565</v>
      </c>
      <c r="G215" t="s">
        <v>1322</v>
      </c>
    </row>
    <row r="216" spans="1:7" x14ac:dyDescent="0.3">
      <c r="A216" s="1">
        <v>10</v>
      </c>
      <c r="B216" t="s">
        <v>588</v>
      </c>
      <c r="C216" t="s">
        <v>331</v>
      </c>
      <c r="D216" t="s">
        <v>3336</v>
      </c>
      <c r="E216" t="s">
        <v>2552</v>
      </c>
      <c r="F216" t="s">
        <v>9705</v>
      </c>
      <c r="G216" t="s">
        <v>9706</v>
      </c>
    </row>
    <row r="217" spans="1:7" x14ac:dyDescent="0.3">
      <c r="A217" s="1">
        <v>11</v>
      </c>
      <c r="B217" t="s">
        <v>593</v>
      </c>
      <c r="C217" t="s">
        <v>5399</v>
      </c>
      <c r="D217" t="s">
        <v>9707</v>
      </c>
      <c r="E217" t="s">
        <v>5650</v>
      </c>
      <c r="F217" t="s">
        <v>9708</v>
      </c>
      <c r="G217" t="s">
        <v>9709</v>
      </c>
    </row>
    <row r="218" spans="1:7" x14ac:dyDescent="0.3">
      <c r="A218" s="1">
        <v>12</v>
      </c>
      <c r="B218" t="s">
        <v>599</v>
      </c>
      <c r="C218" t="s">
        <v>9710</v>
      </c>
      <c r="D218" t="s">
        <v>9711</v>
      </c>
      <c r="E218" t="s">
        <v>9712</v>
      </c>
      <c r="F218" t="s">
        <v>9713</v>
      </c>
      <c r="G218" t="s">
        <v>9714</v>
      </c>
    </row>
    <row r="219" spans="1:7" x14ac:dyDescent="0.3">
      <c r="A219" s="1">
        <v>13</v>
      </c>
      <c r="B219" t="s">
        <v>605</v>
      </c>
      <c r="C219" t="s">
        <v>9715</v>
      </c>
      <c r="D219" t="s">
        <v>9716</v>
      </c>
      <c r="E219" t="s">
        <v>9717</v>
      </c>
      <c r="F219" t="s">
        <v>9718</v>
      </c>
      <c r="G219" t="s">
        <v>9719</v>
      </c>
    </row>
    <row r="220" spans="1:7" x14ac:dyDescent="0.3">
      <c r="A220" s="1">
        <v>14</v>
      </c>
      <c r="B220" t="s">
        <v>611</v>
      </c>
      <c r="C220" t="s">
        <v>331</v>
      </c>
      <c r="D220" t="s">
        <v>331</v>
      </c>
      <c r="E220" t="s">
        <v>331</v>
      </c>
      <c r="F220" t="s">
        <v>331</v>
      </c>
      <c r="G220" t="s">
        <v>331</v>
      </c>
    </row>
    <row r="221" spans="1:7" x14ac:dyDescent="0.3">
      <c r="A221" s="1">
        <v>15</v>
      </c>
      <c r="B221" t="s">
        <v>617</v>
      </c>
      <c r="C221" t="s">
        <v>9720</v>
      </c>
      <c r="D221" t="s">
        <v>9721</v>
      </c>
      <c r="E221" t="s">
        <v>9722</v>
      </c>
      <c r="F221" t="s">
        <v>9723</v>
      </c>
      <c r="G221" t="s">
        <v>9724</v>
      </c>
    </row>
    <row r="222" spans="1:7" x14ac:dyDescent="0.3">
      <c r="A222" s="1">
        <v>16</v>
      </c>
      <c r="B222" t="s">
        <v>623</v>
      </c>
      <c r="C222" t="s">
        <v>331</v>
      </c>
      <c r="D222" t="s">
        <v>331</v>
      </c>
      <c r="E222" t="s">
        <v>331</v>
      </c>
      <c r="F222" t="s">
        <v>331</v>
      </c>
      <c r="G222" t="s">
        <v>331</v>
      </c>
    </row>
    <row r="223" spans="1:7" x14ac:dyDescent="0.3">
      <c r="A223" s="1">
        <v>17</v>
      </c>
      <c r="B223" t="s">
        <v>624</v>
      </c>
      <c r="C223" t="s">
        <v>9725</v>
      </c>
      <c r="D223" t="s">
        <v>9726</v>
      </c>
      <c r="E223" t="s">
        <v>9727</v>
      </c>
      <c r="F223" t="s">
        <v>9728</v>
      </c>
      <c r="G223" t="s">
        <v>9729</v>
      </c>
    </row>
    <row r="224" spans="1:7" x14ac:dyDescent="0.3">
      <c r="A224" s="1">
        <v>18</v>
      </c>
      <c r="B224" t="s">
        <v>628</v>
      </c>
      <c r="C224" t="s">
        <v>9725</v>
      </c>
      <c r="D224" t="s">
        <v>9726</v>
      </c>
      <c r="E224" t="s">
        <v>9727</v>
      </c>
      <c r="F224" t="s">
        <v>9728</v>
      </c>
      <c r="G224" t="s">
        <v>9729</v>
      </c>
    </row>
    <row r="225" spans="1:8" x14ac:dyDescent="0.3">
      <c r="A225" s="1">
        <v>19</v>
      </c>
      <c r="B225" t="s">
        <v>629</v>
      </c>
      <c r="C225" t="s">
        <v>3211</v>
      </c>
      <c r="D225" t="s">
        <v>9730</v>
      </c>
      <c r="E225" t="s">
        <v>1755</v>
      </c>
      <c r="F225" t="s">
        <v>9731</v>
      </c>
      <c r="G225" t="s">
        <v>1688</v>
      </c>
    </row>
    <row r="227" spans="1:8" x14ac:dyDescent="0.3">
      <c r="B227" s="1" t="s">
        <v>383</v>
      </c>
      <c r="C227" s="1" t="s">
        <v>319</v>
      </c>
      <c r="D227" s="1" t="s">
        <v>320</v>
      </c>
      <c r="E227" s="1" t="s">
        <v>321</v>
      </c>
      <c r="F227" s="1" t="s">
        <v>322</v>
      </c>
      <c r="G227" s="1" t="s">
        <v>323</v>
      </c>
      <c r="H227" s="1" t="s">
        <v>324</v>
      </c>
    </row>
    <row r="228" spans="1:8" x14ac:dyDescent="0.3">
      <c r="A228" s="1">
        <v>0</v>
      </c>
      <c r="B228" t="s">
        <v>635</v>
      </c>
      <c r="C228" t="s">
        <v>9580</v>
      </c>
      <c r="D228" t="s">
        <v>9732</v>
      </c>
      <c r="E228" t="s">
        <v>9733</v>
      </c>
      <c r="F228" t="s">
        <v>9734</v>
      </c>
      <c r="G228" t="s">
        <v>5837</v>
      </c>
    </row>
    <row r="229" spans="1:8" x14ac:dyDescent="0.3">
      <c r="A229" s="1">
        <v>1</v>
      </c>
      <c r="B229" t="s">
        <v>640</v>
      </c>
      <c r="C229" t="s">
        <v>9735</v>
      </c>
      <c r="D229" t="s">
        <v>9736</v>
      </c>
      <c r="E229" t="s">
        <v>9737</v>
      </c>
      <c r="F229" t="s">
        <v>9738</v>
      </c>
      <c r="G229" t="s">
        <v>9739</v>
      </c>
    </row>
    <row r="230" spans="1:8" x14ac:dyDescent="0.3">
      <c r="A230" s="1">
        <v>2</v>
      </c>
      <c r="B230" t="s">
        <v>645</v>
      </c>
      <c r="C230" t="s">
        <v>9740</v>
      </c>
      <c r="D230" t="s">
        <v>5692</v>
      </c>
      <c r="E230" t="s">
        <v>9599</v>
      </c>
      <c r="F230" t="s">
        <v>9534</v>
      </c>
      <c r="G230" t="s">
        <v>9741</v>
      </c>
    </row>
    <row r="231" spans="1:8" x14ac:dyDescent="0.3">
      <c r="A231" s="1">
        <v>3</v>
      </c>
      <c r="B231" t="s">
        <v>649</v>
      </c>
      <c r="C231" t="s">
        <v>9618</v>
      </c>
      <c r="D231" t="s">
        <v>5206</v>
      </c>
      <c r="E231" t="s">
        <v>9742</v>
      </c>
      <c r="F231" t="s">
        <v>9644</v>
      </c>
      <c r="G231" t="s">
        <v>5610</v>
      </c>
    </row>
    <row r="232" spans="1:8" x14ac:dyDescent="0.3">
      <c r="A232" s="1">
        <v>4</v>
      </c>
      <c r="B232" t="s">
        <v>655</v>
      </c>
      <c r="C232" t="s">
        <v>331</v>
      </c>
      <c r="D232" t="s">
        <v>331</v>
      </c>
      <c r="E232" t="s">
        <v>331</v>
      </c>
      <c r="F232" t="s">
        <v>331</v>
      </c>
      <c r="G232" t="s">
        <v>331</v>
      </c>
    </row>
    <row r="233" spans="1:8" x14ac:dyDescent="0.3">
      <c r="A233" s="1">
        <v>5</v>
      </c>
      <c r="B233" t="s">
        <v>656</v>
      </c>
      <c r="C233" t="s">
        <v>331</v>
      </c>
      <c r="D233" t="s">
        <v>331</v>
      </c>
      <c r="E233" t="s">
        <v>331</v>
      </c>
      <c r="F233" t="s">
        <v>331</v>
      </c>
      <c r="G233" t="s">
        <v>331</v>
      </c>
    </row>
    <row r="234" spans="1:8" x14ac:dyDescent="0.3">
      <c r="A234" s="1">
        <v>6</v>
      </c>
      <c r="B234" t="s">
        <v>657</v>
      </c>
      <c r="C234" t="s">
        <v>9743</v>
      </c>
      <c r="D234" t="s">
        <v>9744</v>
      </c>
      <c r="E234" t="s">
        <v>9745</v>
      </c>
      <c r="F234" t="s">
        <v>9746</v>
      </c>
      <c r="G234" t="s">
        <v>3299</v>
      </c>
    </row>
    <row r="235" spans="1:8" x14ac:dyDescent="0.3">
      <c r="A235" s="1">
        <v>7</v>
      </c>
      <c r="B235" t="s">
        <v>663</v>
      </c>
      <c r="C235" t="s">
        <v>331</v>
      </c>
      <c r="D235" t="s">
        <v>331</v>
      </c>
      <c r="E235" t="s">
        <v>331</v>
      </c>
      <c r="F235" t="s">
        <v>331</v>
      </c>
      <c r="G235" t="s">
        <v>331</v>
      </c>
    </row>
    <row r="236" spans="1:8" x14ac:dyDescent="0.3">
      <c r="A236" s="1">
        <v>8</v>
      </c>
      <c r="B236" t="s">
        <v>664</v>
      </c>
      <c r="C236" t="s">
        <v>331</v>
      </c>
      <c r="D236" t="s">
        <v>331</v>
      </c>
      <c r="E236" t="s">
        <v>331</v>
      </c>
      <c r="F236" t="s">
        <v>331</v>
      </c>
      <c r="G236" t="s">
        <v>331</v>
      </c>
    </row>
    <row r="237" spans="1:8" x14ac:dyDescent="0.3">
      <c r="A237" s="1">
        <v>9</v>
      </c>
      <c r="B237" t="s">
        <v>665</v>
      </c>
      <c r="C237" t="s">
        <v>331</v>
      </c>
      <c r="D237" t="s">
        <v>331</v>
      </c>
      <c r="E237" t="s">
        <v>331</v>
      </c>
      <c r="F237" t="s">
        <v>331</v>
      </c>
      <c r="G237" t="s">
        <v>331</v>
      </c>
    </row>
    <row r="238" spans="1:8" x14ac:dyDescent="0.3">
      <c r="A238" s="1">
        <v>10</v>
      </c>
      <c r="B238" t="s">
        <v>666</v>
      </c>
      <c r="C238" t="s">
        <v>5815</v>
      </c>
      <c r="D238" t="s">
        <v>3331</v>
      </c>
      <c r="E238" t="s">
        <v>9747</v>
      </c>
      <c r="F238" t="s">
        <v>7810</v>
      </c>
      <c r="G238" t="s">
        <v>5783</v>
      </c>
    </row>
    <row r="239" spans="1:8" x14ac:dyDescent="0.3">
      <c r="A239" s="1">
        <v>11</v>
      </c>
      <c r="B239" t="s">
        <v>672</v>
      </c>
      <c r="C239" t="s">
        <v>2843</v>
      </c>
      <c r="D239" t="s">
        <v>2827</v>
      </c>
      <c r="E239" t="s">
        <v>1688</v>
      </c>
      <c r="F239" t="s">
        <v>1671</v>
      </c>
      <c r="G239" t="s">
        <v>1671</v>
      </c>
    </row>
    <row r="240" spans="1:8" x14ac:dyDescent="0.3">
      <c r="A240" s="1">
        <v>12</v>
      </c>
      <c r="B240" t="s">
        <v>676</v>
      </c>
      <c r="C240" t="s">
        <v>9748</v>
      </c>
      <c r="D240" t="s">
        <v>9749</v>
      </c>
      <c r="E240" t="s">
        <v>9750</v>
      </c>
      <c r="F240" t="s">
        <v>9751</v>
      </c>
      <c r="G240" t="s">
        <v>9752</v>
      </c>
    </row>
    <row r="241" spans="1:8" x14ac:dyDescent="0.3">
      <c r="A241" s="1">
        <v>13</v>
      </c>
      <c r="B241" t="s">
        <v>680</v>
      </c>
      <c r="C241" t="s">
        <v>9753</v>
      </c>
      <c r="D241" t="s">
        <v>9754</v>
      </c>
      <c r="E241" t="s">
        <v>54</v>
      </c>
      <c r="F241" t="s">
        <v>9755</v>
      </c>
      <c r="G241" t="s">
        <v>9756</v>
      </c>
    </row>
    <row r="242" spans="1:8" x14ac:dyDescent="0.3">
      <c r="A242" s="1">
        <v>14</v>
      </c>
      <c r="B242" t="s">
        <v>686</v>
      </c>
      <c r="C242" t="s">
        <v>9757</v>
      </c>
      <c r="D242" t="s">
        <v>9758</v>
      </c>
      <c r="E242" t="s">
        <v>9759</v>
      </c>
      <c r="F242" t="s">
        <v>9722</v>
      </c>
      <c r="G242" t="s">
        <v>3419</v>
      </c>
    </row>
    <row r="243" spans="1:8" x14ac:dyDescent="0.3">
      <c r="A243" s="1">
        <v>15</v>
      </c>
      <c r="B243" t="s">
        <v>687</v>
      </c>
      <c r="C243" t="s">
        <v>9569</v>
      </c>
      <c r="D243" t="s">
        <v>9760</v>
      </c>
      <c r="E243" t="s">
        <v>9761</v>
      </c>
      <c r="F243" t="s">
        <v>9762</v>
      </c>
      <c r="G243" t="s">
        <v>4621</v>
      </c>
    </row>
    <row r="244" spans="1:8" x14ac:dyDescent="0.3">
      <c r="A244" s="1">
        <v>16</v>
      </c>
      <c r="B244" t="s">
        <v>693</v>
      </c>
      <c r="C244" t="s">
        <v>331</v>
      </c>
      <c r="D244" t="s">
        <v>9763</v>
      </c>
      <c r="E244" t="s">
        <v>9764</v>
      </c>
      <c r="F244" t="s">
        <v>9765</v>
      </c>
      <c r="G244" t="s">
        <v>9766</v>
      </c>
    </row>
    <row r="246" spans="1:8" x14ac:dyDescent="0.3">
      <c r="B246" s="1" t="s">
        <v>383</v>
      </c>
      <c r="C246" s="1" t="s">
        <v>319</v>
      </c>
      <c r="D246" s="1" t="s">
        <v>320</v>
      </c>
      <c r="E246" s="1" t="s">
        <v>321</v>
      </c>
      <c r="F246" s="1" t="s">
        <v>322</v>
      </c>
      <c r="G246" s="1" t="s">
        <v>323</v>
      </c>
      <c r="H246" s="1" t="s">
        <v>324</v>
      </c>
    </row>
    <row r="247" spans="1:8" x14ac:dyDescent="0.3">
      <c r="A247" s="1">
        <v>0</v>
      </c>
      <c r="B247" t="s">
        <v>698</v>
      </c>
      <c r="C247" t="s">
        <v>9767</v>
      </c>
      <c r="D247" t="s">
        <v>6218</v>
      </c>
      <c r="E247" t="s">
        <v>9768</v>
      </c>
      <c r="F247" t="s">
        <v>5612</v>
      </c>
      <c r="G247" t="s">
        <v>5928</v>
      </c>
    </row>
    <row r="248" spans="1:8" x14ac:dyDescent="0.3">
      <c r="A248" s="1">
        <v>1</v>
      </c>
      <c r="B248" t="s">
        <v>699</v>
      </c>
      <c r="C248" t="s">
        <v>331</v>
      </c>
      <c r="D248" t="s">
        <v>5610</v>
      </c>
      <c r="E248" t="s">
        <v>9586</v>
      </c>
      <c r="F248" t="s">
        <v>5612</v>
      </c>
      <c r="G248" t="s">
        <v>441</v>
      </c>
    </row>
    <row r="249" spans="1:8" x14ac:dyDescent="0.3">
      <c r="A249" s="1">
        <v>2</v>
      </c>
      <c r="B249" t="s">
        <v>700</v>
      </c>
      <c r="C249" t="s">
        <v>9767</v>
      </c>
      <c r="D249" t="s">
        <v>9769</v>
      </c>
      <c r="E249" t="s">
        <v>9770</v>
      </c>
      <c r="F249" t="s">
        <v>331</v>
      </c>
      <c r="G249" t="s">
        <v>5644</v>
      </c>
    </row>
    <row r="250" spans="1:8" x14ac:dyDescent="0.3">
      <c r="A250" s="1">
        <v>3</v>
      </c>
      <c r="B250" t="s">
        <v>701</v>
      </c>
      <c r="C250" t="s">
        <v>9771</v>
      </c>
      <c r="D250" t="s">
        <v>9772</v>
      </c>
      <c r="E250" t="s">
        <v>9773</v>
      </c>
      <c r="F250" t="s">
        <v>9774</v>
      </c>
      <c r="G250" t="s">
        <v>9775</v>
      </c>
    </row>
    <row r="251" spans="1:8" x14ac:dyDescent="0.3">
      <c r="A251" s="1">
        <v>4</v>
      </c>
      <c r="B251" t="s">
        <v>706</v>
      </c>
      <c r="C251" t="s">
        <v>331</v>
      </c>
      <c r="D251" t="s">
        <v>5254</v>
      </c>
      <c r="E251" t="s">
        <v>9503</v>
      </c>
      <c r="F251" t="s">
        <v>9776</v>
      </c>
      <c r="G251" t="s">
        <v>9777</v>
      </c>
    </row>
    <row r="252" spans="1:8" x14ac:dyDescent="0.3">
      <c r="A252" s="1">
        <v>5</v>
      </c>
      <c r="B252" t="s">
        <v>711</v>
      </c>
      <c r="C252" t="s">
        <v>331</v>
      </c>
      <c r="D252" t="s">
        <v>331</v>
      </c>
      <c r="E252" t="s">
        <v>331</v>
      </c>
      <c r="F252" t="s">
        <v>331</v>
      </c>
      <c r="G252" t="s">
        <v>331</v>
      </c>
    </row>
    <row r="253" spans="1:8" x14ac:dyDescent="0.3">
      <c r="A253" s="1">
        <v>6</v>
      </c>
      <c r="B253" t="s">
        <v>712</v>
      </c>
      <c r="C253" t="s">
        <v>1179</v>
      </c>
      <c r="D253" t="s">
        <v>22</v>
      </c>
      <c r="E253" t="s">
        <v>1857</v>
      </c>
      <c r="F253" t="s">
        <v>3867</v>
      </c>
      <c r="G253" t="s">
        <v>3663</v>
      </c>
    </row>
    <row r="254" spans="1:8" x14ac:dyDescent="0.3">
      <c r="A254" s="1">
        <v>7</v>
      </c>
      <c r="B254" t="s">
        <v>718</v>
      </c>
      <c r="C254" t="s">
        <v>331</v>
      </c>
      <c r="D254" t="s">
        <v>331</v>
      </c>
      <c r="E254" t="s">
        <v>331</v>
      </c>
      <c r="F254" t="s">
        <v>331</v>
      </c>
      <c r="G254" t="s">
        <v>331</v>
      </c>
    </row>
    <row r="255" spans="1:8" x14ac:dyDescent="0.3">
      <c r="A255" s="1">
        <v>8</v>
      </c>
      <c r="B255" t="s">
        <v>719</v>
      </c>
      <c r="C255" t="s">
        <v>9778</v>
      </c>
      <c r="D255" t="s">
        <v>9659</v>
      </c>
      <c r="E255" t="s">
        <v>9534</v>
      </c>
      <c r="F255" t="s">
        <v>9779</v>
      </c>
      <c r="G255" t="s">
        <v>6005</v>
      </c>
    </row>
    <row r="256" spans="1:8" x14ac:dyDescent="0.3">
      <c r="A256" s="1">
        <v>9</v>
      </c>
      <c r="B256" t="s">
        <v>720</v>
      </c>
      <c r="C256" t="s">
        <v>9780</v>
      </c>
      <c r="D256" t="s">
        <v>9781</v>
      </c>
      <c r="E256" t="s">
        <v>9782</v>
      </c>
      <c r="F256" t="s">
        <v>9783</v>
      </c>
      <c r="G256" t="s">
        <v>9784</v>
      </c>
    </row>
    <row r="257" spans="1:7" x14ac:dyDescent="0.3">
      <c r="A257" s="1">
        <v>10</v>
      </c>
      <c r="B257" t="s">
        <v>721</v>
      </c>
      <c r="C257" t="s">
        <v>3746</v>
      </c>
      <c r="D257" t="s">
        <v>4882</v>
      </c>
      <c r="E257" t="s">
        <v>1865</v>
      </c>
      <c r="F257" t="s">
        <v>3745</v>
      </c>
      <c r="G257" t="s">
        <v>7184</v>
      </c>
    </row>
    <row r="258" spans="1:7" x14ac:dyDescent="0.3">
      <c r="A258" s="1">
        <v>11</v>
      </c>
      <c r="B258" t="s">
        <v>726</v>
      </c>
      <c r="C258" t="s">
        <v>6438</v>
      </c>
      <c r="D258" t="s">
        <v>6298</v>
      </c>
      <c r="E258" t="s">
        <v>4762</v>
      </c>
      <c r="F258" t="s">
        <v>9785</v>
      </c>
      <c r="G258" t="s">
        <v>6942</v>
      </c>
    </row>
    <row r="259" spans="1:7" x14ac:dyDescent="0.3">
      <c r="A259" s="1">
        <v>12</v>
      </c>
      <c r="B259" t="s">
        <v>732</v>
      </c>
      <c r="C259" t="s">
        <v>6438</v>
      </c>
      <c r="D259" t="s">
        <v>6298</v>
      </c>
      <c r="E259" t="s">
        <v>4762</v>
      </c>
      <c r="F259" t="s">
        <v>9785</v>
      </c>
      <c r="G259" t="s">
        <v>6942</v>
      </c>
    </row>
    <row r="260" spans="1:7" x14ac:dyDescent="0.3">
      <c r="A260" s="1">
        <v>13</v>
      </c>
      <c r="B260" t="s">
        <v>733</v>
      </c>
      <c r="C260" t="s">
        <v>6438</v>
      </c>
      <c r="D260" t="s">
        <v>6298</v>
      </c>
      <c r="E260" t="s">
        <v>4762</v>
      </c>
      <c r="F260" t="s">
        <v>9785</v>
      </c>
      <c r="G260" t="s">
        <v>6942</v>
      </c>
    </row>
    <row r="261" spans="1:7" x14ac:dyDescent="0.3">
      <c r="A261" s="1">
        <v>14</v>
      </c>
      <c r="B261" t="s">
        <v>734</v>
      </c>
      <c r="C261" t="s">
        <v>331</v>
      </c>
      <c r="D261" t="s">
        <v>331</v>
      </c>
      <c r="E261" t="s">
        <v>331</v>
      </c>
      <c r="F261" t="s">
        <v>331</v>
      </c>
      <c r="G261" t="s">
        <v>331</v>
      </c>
    </row>
    <row r="262" spans="1:7" x14ac:dyDescent="0.3">
      <c r="A262" s="1">
        <v>15</v>
      </c>
      <c r="B262" t="s">
        <v>735</v>
      </c>
      <c r="C262" t="s">
        <v>331</v>
      </c>
      <c r="D262" t="s">
        <v>331</v>
      </c>
      <c r="E262" t="s">
        <v>331</v>
      </c>
      <c r="F262" t="s">
        <v>331</v>
      </c>
      <c r="G262" t="s">
        <v>331</v>
      </c>
    </row>
    <row r="263" spans="1:7" x14ac:dyDescent="0.3">
      <c r="A263" s="1">
        <v>16</v>
      </c>
      <c r="B263" t="s">
        <v>736</v>
      </c>
      <c r="C263" t="s">
        <v>4622</v>
      </c>
      <c r="D263" t="s">
        <v>9786</v>
      </c>
      <c r="E263" t="s">
        <v>9787</v>
      </c>
      <c r="F263" t="s">
        <v>9788</v>
      </c>
      <c r="G263" t="s">
        <v>9789</v>
      </c>
    </row>
    <row r="264" spans="1:7" x14ac:dyDescent="0.3">
      <c r="A264" s="1">
        <v>17</v>
      </c>
      <c r="B264" t="s">
        <v>737</v>
      </c>
      <c r="C264" t="s">
        <v>9790</v>
      </c>
      <c r="D264" t="s">
        <v>9791</v>
      </c>
      <c r="E264" t="s">
        <v>9792</v>
      </c>
      <c r="F264" t="s">
        <v>9793</v>
      </c>
      <c r="G264" t="s">
        <v>9794</v>
      </c>
    </row>
    <row r="265" spans="1:7" x14ac:dyDescent="0.3">
      <c r="A265" s="1">
        <v>18</v>
      </c>
      <c r="B265" t="s">
        <v>743</v>
      </c>
      <c r="C265" t="s">
        <v>331</v>
      </c>
      <c r="D265" t="s">
        <v>331</v>
      </c>
      <c r="E265" t="s">
        <v>331</v>
      </c>
      <c r="F265" t="s">
        <v>331</v>
      </c>
      <c r="G265" t="s">
        <v>331</v>
      </c>
    </row>
    <row r="266" spans="1:7" x14ac:dyDescent="0.3">
      <c r="A266" s="1">
        <v>19</v>
      </c>
      <c r="B266" t="s">
        <v>744</v>
      </c>
      <c r="C266" t="s">
        <v>9795</v>
      </c>
      <c r="D266" t="s">
        <v>9796</v>
      </c>
      <c r="E266" t="s">
        <v>9797</v>
      </c>
      <c r="F266" t="s">
        <v>8217</v>
      </c>
      <c r="G266" t="s">
        <v>3333</v>
      </c>
    </row>
    <row r="267" spans="1:7" x14ac:dyDescent="0.3">
      <c r="A267" s="1">
        <v>20</v>
      </c>
      <c r="B267" t="s">
        <v>750</v>
      </c>
      <c r="C267" t="s">
        <v>9798</v>
      </c>
      <c r="D267" t="s">
        <v>9799</v>
      </c>
      <c r="E267" t="s">
        <v>9800</v>
      </c>
      <c r="F267" t="s">
        <v>9801</v>
      </c>
      <c r="G267" t="s">
        <v>9802</v>
      </c>
    </row>
    <row r="268" spans="1:7" x14ac:dyDescent="0.3">
      <c r="A268" s="1">
        <v>21</v>
      </c>
      <c r="B268" t="s">
        <v>756</v>
      </c>
      <c r="C268" t="s">
        <v>9798</v>
      </c>
      <c r="D268" t="s">
        <v>9799</v>
      </c>
      <c r="E268" t="s">
        <v>9800</v>
      </c>
      <c r="F268" t="s">
        <v>9801</v>
      </c>
      <c r="G268" t="s">
        <v>9802</v>
      </c>
    </row>
    <row r="269" spans="1:7" x14ac:dyDescent="0.3">
      <c r="A269" s="1">
        <v>22</v>
      </c>
      <c r="B269" t="s">
        <v>760</v>
      </c>
      <c r="C269" t="s">
        <v>331</v>
      </c>
      <c r="D269" t="s">
        <v>331</v>
      </c>
      <c r="E269" t="s">
        <v>331</v>
      </c>
      <c r="F269" t="s">
        <v>331</v>
      </c>
      <c r="G269" t="s">
        <v>331</v>
      </c>
    </row>
    <row r="270" spans="1:7" x14ac:dyDescent="0.3">
      <c r="A270" s="1">
        <v>23</v>
      </c>
      <c r="B270" t="s">
        <v>761</v>
      </c>
      <c r="C270" t="s">
        <v>6286</v>
      </c>
      <c r="D270" t="s">
        <v>9803</v>
      </c>
      <c r="E270" t="s">
        <v>9804</v>
      </c>
      <c r="F270" t="s">
        <v>7528</v>
      </c>
      <c r="G270" t="s">
        <v>9805</v>
      </c>
    </row>
    <row r="271" spans="1:7" x14ac:dyDescent="0.3">
      <c r="A271" s="1">
        <v>24</v>
      </c>
      <c r="B271" t="s">
        <v>767</v>
      </c>
      <c r="C271" t="s">
        <v>331</v>
      </c>
      <c r="D271" t="s">
        <v>331</v>
      </c>
      <c r="E271" t="s">
        <v>331</v>
      </c>
      <c r="F271" t="s">
        <v>331</v>
      </c>
      <c r="G271" t="s">
        <v>331</v>
      </c>
    </row>
    <row r="272" spans="1:7" x14ac:dyDescent="0.3">
      <c r="A272" s="1">
        <v>25</v>
      </c>
      <c r="B272" t="s">
        <v>768</v>
      </c>
      <c r="C272" t="s">
        <v>9806</v>
      </c>
      <c r="D272" t="s">
        <v>9807</v>
      </c>
      <c r="E272" t="s">
        <v>9807</v>
      </c>
      <c r="F272" t="s">
        <v>9808</v>
      </c>
      <c r="G272" t="s">
        <v>9809</v>
      </c>
    </row>
    <row r="273" spans="1:7" x14ac:dyDescent="0.3">
      <c r="A273" s="1">
        <v>26</v>
      </c>
      <c r="B273" t="s">
        <v>774</v>
      </c>
      <c r="C273" t="s">
        <v>331</v>
      </c>
      <c r="D273" t="s">
        <v>331</v>
      </c>
      <c r="E273" t="s">
        <v>331</v>
      </c>
      <c r="F273" t="s">
        <v>9751</v>
      </c>
      <c r="G273" t="s">
        <v>3213</v>
      </c>
    </row>
    <row r="274" spans="1:7" x14ac:dyDescent="0.3">
      <c r="A274" s="1">
        <v>27</v>
      </c>
      <c r="B274" t="s">
        <v>775</v>
      </c>
      <c r="C274" t="s">
        <v>331</v>
      </c>
      <c r="D274" t="s">
        <v>331</v>
      </c>
      <c r="E274" t="s">
        <v>331</v>
      </c>
      <c r="F274" t="s">
        <v>9751</v>
      </c>
      <c r="G274" t="s">
        <v>3213</v>
      </c>
    </row>
    <row r="275" spans="1:7" x14ac:dyDescent="0.3">
      <c r="A275" s="1">
        <v>28</v>
      </c>
      <c r="B275" t="s">
        <v>776</v>
      </c>
      <c r="C275" t="s">
        <v>331</v>
      </c>
      <c r="D275" t="s">
        <v>331</v>
      </c>
      <c r="E275" t="s">
        <v>331</v>
      </c>
      <c r="F275" t="s">
        <v>331</v>
      </c>
      <c r="G275" t="s">
        <v>331</v>
      </c>
    </row>
    <row r="276" spans="1:7" x14ac:dyDescent="0.3">
      <c r="A276" s="1">
        <v>29</v>
      </c>
      <c r="B276" t="s">
        <v>777</v>
      </c>
      <c r="C276" t="s">
        <v>3424</v>
      </c>
      <c r="D276" t="s">
        <v>4625</v>
      </c>
      <c r="E276" t="s">
        <v>1615</v>
      </c>
      <c r="F276" t="s">
        <v>6364</v>
      </c>
      <c r="G276" t="s">
        <v>7825</v>
      </c>
    </row>
    <row r="277" spans="1:7" x14ac:dyDescent="0.3">
      <c r="A277" s="1">
        <v>30</v>
      </c>
      <c r="B277" t="s">
        <v>783</v>
      </c>
      <c r="C277" t="s">
        <v>4041</v>
      </c>
      <c r="D277" t="s">
        <v>4041</v>
      </c>
      <c r="E277" t="s">
        <v>4041</v>
      </c>
      <c r="F277" t="s">
        <v>1432</v>
      </c>
      <c r="G277" t="s">
        <v>1432</v>
      </c>
    </row>
    <row r="278" spans="1:7" x14ac:dyDescent="0.3">
      <c r="A278" s="1">
        <v>31</v>
      </c>
      <c r="B278" t="s">
        <v>789</v>
      </c>
      <c r="C278" t="s">
        <v>3297</v>
      </c>
      <c r="D278" t="s">
        <v>5457</v>
      </c>
      <c r="E278" t="s">
        <v>9810</v>
      </c>
      <c r="F278" t="s">
        <v>9811</v>
      </c>
      <c r="G278" t="s">
        <v>9812</v>
      </c>
    </row>
    <row r="279" spans="1:7" x14ac:dyDescent="0.3">
      <c r="A279" s="1">
        <v>32</v>
      </c>
      <c r="B279" t="s">
        <v>795</v>
      </c>
      <c r="C279" t="s">
        <v>331</v>
      </c>
      <c r="D279" t="s">
        <v>331</v>
      </c>
      <c r="E279" t="s">
        <v>331</v>
      </c>
      <c r="F279" t="s">
        <v>331</v>
      </c>
      <c r="G279" t="s">
        <v>331</v>
      </c>
    </row>
    <row r="280" spans="1:7" x14ac:dyDescent="0.3">
      <c r="A280" s="1">
        <v>33</v>
      </c>
      <c r="B280" t="s">
        <v>796</v>
      </c>
      <c r="C280" t="s">
        <v>9636</v>
      </c>
      <c r="D280" t="s">
        <v>9617</v>
      </c>
      <c r="E280" t="s">
        <v>9813</v>
      </c>
      <c r="F280" t="s">
        <v>9814</v>
      </c>
      <c r="G280" t="s">
        <v>9815</v>
      </c>
    </row>
    <row r="281" spans="1:7" x14ac:dyDescent="0.3">
      <c r="A281" s="1">
        <v>34</v>
      </c>
      <c r="B281" t="s">
        <v>802</v>
      </c>
      <c r="C281" t="s">
        <v>1432</v>
      </c>
      <c r="D281" t="s">
        <v>1320</v>
      </c>
      <c r="E281" t="s">
        <v>331</v>
      </c>
      <c r="F281" t="s">
        <v>331</v>
      </c>
      <c r="G281" t="s">
        <v>331</v>
      </c>
    </row>
    <row r="282" spans="1:7" x14ac:dyDescent="0.3">
      <c r="A282" s="1">
        <v>35</v>
      </c>
      <c r="B282" t="s">
        <v>803</v>
      </c>
      <c r="C282" t="s">
        <v>331</v>
      </c>
      <c r="D282" t="s">
        <v>331</v>
      </c>
      <c r="E282" t="s">
        <v>331</v>
      </c>
      <c r="F282" t="s">
        <v>331</v>
      </c>
      <c r="G282" t="s">
        <v>331</v>
      </c>
    </row>
    <row r="283" spans="1:7" x14ac:dyDescent="0.3">
      <c r="A283" s="1">
        <v>36</v>
      </c>
      <c r="B283" t="s">
        <v>804</v>
      </c>
      <c r="C283" t="s">
        <v>331</v>
      </c>
      <c r="D283" t="s">
        <v>331</v>
      </c>
      <c r="E283" t="s">
        <v>331</v>
      </c>
      <c r="F283" t="s">
        <v>331</v>
      </c>
      <c r="G283" t="s">
        <v>331</v>
      </c>
    </row>
    <row r="284" spans="1:7" x14ac:dyDescent="0.3">
      <c r="A284" s="1">
        <v>37</v>
      </c>
      <c r="B284" t="s">
        <v>808</v>
      </c>
      <c r="C284" t="s">
        <v>9816</v>
      </c>
      <c r="D284" t="s">
        <v>9817</v>
      </c>
      <c r="E284" t="s">
        <v>9818</v>
      </c>
      <c r="F284" t="s">
        <v>9819</v>
      </c>
      <c r="G284" t="s">
        <v>6385</v>
      </c>
    </row>
    <row r="285" spans="1:7" x14ac:dyDescent="0.3">
      <c r="A285" s="1">
        <v>38</v>
      </c>
      <c r="B285" t="s">
        <v>814</v>
      </c>
      <c r="C285" t="s">
        <v>3424</v>
      </c>
      <c r="D285" t="s">
        <v>4625</v>
      </c>
      <c r="E285" t="s">
        <v>1615</v>
      </c>
      <c r="F285" t="s">
        <v>6269</v>
      </c>
      <c r="G285" t="s">
        <v>1800</v>
      </c>
    </row>
    <row r="286" spans="1:7" x14ac:dyDescent="0.3">
      <c r="A286" s="1">
        <v>39</v>
      </c>
      <c r="B286" t="s">
        <v>815</v>
      </c>
      <c r="C286" t="s">
        <v>9816</v>
      </c>
      <c r="D286" t="s">
        <v>9817</v>
      </c>
      <c r="E286" t="s">
        <v>9818</v>
      </c>
      <c r="F286" t="s">
        <v>8066</v>
      </c>
      <c r="G286" t="s">
        <v>9820</v>
      </c>
    </row>
    <row r="287" spans="1:7" x14ac:dyDescent="0.3">
      <c r="A287" s="1">
        <v>40</v>
      </c>
      <c r="B287" t="s">
        <v>816</v>
      </c>
      <c r="C287" t="s">
        <v>5644</v>
      </c>
      <c r="D287" t="s">
        <v>9769</v>
      </c>
      <c r="E287" t="s">
        <v>5576</v>
      </c>
      <c r="F287" t="s">
        <v>9637</v>
      </c>
      <c r="G287" t="s">
        <v>1514</v>
      </c>
    </row>
    <row r="288" spans="1:7" x14ac:dyDescent="0.3">
      <c r="A288" s="1">
        <v>41</v>
      </c>
      <c r="B288" t="s">
        <v>817</v>
      </c>
      <c r="C288" t="s">
        <v>2903</v>
      </c>
      <c r="D288" t="s">
        <v>7054</v>
      </c>
      <c r="E288" t="s">
        <v>4638</v>
      </c>
      <c r="F288" t="s">
        <v>1800</v>
      </c>
      <c r="G288" t="s">
        <v>9810</v>
      </c>
    </row>
    <row r="289" spans="1:8" x14ac:dyDescent="0.3">
      <c r="A289" s="1">
        <v>42</v>
      </c>
      <c r="B289" t="s">
        <v>818</v>
      </c>
      <c r="C289" t="s">
        <v>9569</v>
      </c>
      <c r="D289" t="s">
        <v>9760</v>
      </c>
      <c r="E289" t="s">
        <v>9761</v>
      </c>
      <c r="F289" t="s">
        <v>9762</v>
      </c>
      <c r="G289" t="s">
        <v>4621</v>
      </c>
    </row>
    <row r="291" spans="1:8" x14ac:dyDescent="0.3">
      <c r="B291" s="1" t="s">
        <v>318</v>
      </c>
      <c r="C291" s="1" t="s">
        <v>319</v>
      </c>
      <c r="D291" s="1" t="s">
        <v>320</v>
      </c>
      <c r="E291" s="1" t="s">
        <v>321</v>
      </c>
      <c r="F291" s="1" t="s">
        <v>322</v>
      </c>
      <c r="G291" s="1" t="s">
        <v>323</v>
      </c>
      <c r="H291" s="1" t="s">
        <v>324</v>
      </c>
    </row>
    <row r="292" spans="1:8" x14ac:dyDescent="0.3">
      <c r="A292" s="1">
        <v>0</v>
      </c>
      <c r="B292" t="s">
        <v>819</v>
      </c>
      <c r="C292" t="s">
        <v>9657</v>
      </c>
      <c r="D292" t="s">
        <v>9821</v>
      </c>
      <c r="E292" t="s">
        <v>9822</v>
      </c>
      <c r="F292" t="s">
        <v>9823</v>
      </c>
      <c r="G292" t="s">
        <v>9824</v>
      </c>
    </row>
    <row r="293" spans="1:8" x14ac:dyDescent="0.3">
      <c r="A293" s="1">
        <v>1</v>
      </c>
      <c r="B293" t="s">
        <v>488</v>
      </c>
      <c r="C293" t="s">
        <v>331</v>
      </c>
      <c r="D293" t="s">
        <v>9825</v>
      </c>
      <c r="E293" t="s">
        <v>9826</v>
      </c>
      <c r="F293" t="s">
        <v>9827</v>
      </c>
      <c r="G293" t="s">
        <v>9828</v>
      </c>
    </row>
    <row r="294" spans="1:8" x14ac:dyDescent="0.3">
      <c r="A294" s="1">
        <v>2</v>
      </c>
      <c r="B294" t="s">
        <v>820</v>
      </c>
      <c r="C294" t="s">
        <v>9578</v>
      </c>
      <c r="D294" t="s">
        <v>9579</v>
      </c>
      <c r="E294" t="s">
        <v>3743</v>
      </c>
      <c r="F294" t="s">
        <v>9580</v>
      </c>
      <c r="G294" t="s">
        <v>9581</v>
      </c>
    </row>
    <row r="295" spans="1:8" x14ac:dyDescent="0.3">
      <c r="A295" s="1">
        <v>3</v>
      </c>
      <c r="B295" t="s">
        <v>821</v>
      </c>
      <c r="C295" t="s">
        <v>9582</v>
      </c>
      <c r="D295" t="s">
        <v>9583</v>
      </c>
      <c r="E295" t="s">
        <v>9829</v>
      </c>
      <c r="F295" t="s">
        <v>9584</v>
      </c>
      <c r="G295" t="s">
        <v>9585</v>
      </c>
    </row>
    <row r="296" spans="1:8" x14ac:dyDescent="0.3">
      <c r="A296" s="1">
        <v>4</v>
      </c>
      <c r="B296" t="s">
        <v>822</v>
      </c>
      <c r="C296" t="s">
        <v>9586</v>
      </c>
      <c r="D296" t="s">
        <v>1526</v>
      </c>
      <c r="E296" t="s">
        <v>9830</v>
      </c>
      <c r="F296" t="s">
        <v>9587</v>
      </c>
      <c r="G296" t="s">
        <v>9588</v>
      </c>
    </row>
    <row r="297" spans="1:8" x14ac:dyDescent="0.3">
      <c r="A297" s="1">
        <v>5</v>
      </c>
      <c r="B297" t="s">
        <v>823</v>
      </c>
      <c r="C297" t="s">
        <v>9831</v>
      </c>
      <c r="D297" t="s">
        <v>1320</v>
      </c>
      <c r="E297" t="s">
        <v>9813</v>
      </c>
      <c r="F297" t="s">
        <v>9832</v>
      </c>
      <c r="G297" t="s">
        <v>1321</v>
      </c>
    </row>
    <row r="298" spans="1:8" x14ac:dyDescent="0.3">
      <c r="A298" s="1">
        <v>6</v>
      </c>
      <c r="B298" t="s">
        <v>737</v>
      </c>
      <c r="C298" t="s">
        <v>9831</v>
      </c>
      <c r="D298" t="s">
        <v>1320</v>
      </c>
      <c r="E298" t="s">
        <v>9813</v>
      </c>
      <c r="F298" t="s">
        <v>9832</v>
      </c>
      <c r="G298" t="s">
        <v>1321</v>
      </c>
    </row>
    <row r="299" spans="1:8" x14ac:dyDescent="0.3">
      <c r="A299" s="1">
        <v>7</v>
      </c>
      <c r="B299" t="s">
        <v>828</v>
      </c>
      <c r="C299" t="s">
        <v>331</v>
      </c>
      <c r="D299" t="s">
        <v>331</v>
      </c>
      <c r="E299" t="s">
        <v>331</v>
      </c>
      <c r="F299" t="s">
        <v>331</v>
      </c>
      <c r="G299" t="s">
        <v>331</v>
      </c>
    </row>
    <row r="300" spans="1:8" x14ac:dyDescent="0.3">
      <c r="A300" s="1">
        <v>8</v>
      </c>
      <c r="B300" t="s">
        <v>829</v>
      </c>
      <c r="C300" t="s">
        <v>5206</v>
      </c>
      <c r="D300" t="s">
        <v>9833</v>
      </c>
      <c r="E300" t="s">
        <v>9742</v>
      </c>
      <c r="F300" t="s">
        <v>9834</v>
      </c>
      <c r="G300" t="s">
        <v>5740</v>
      </c>
    </row>
    <row r="301" spans="1:8" x14ac:dyDescent="0.3">
      <c r="A301" s="1">
        <v>9</v>
      </c>
      <c r="B301" t="s">
        <v>835</v>
      </c>
      <c r="C301" t="s">
        <v>9835</v>
      </c>
      <c r="D301" t="s">
        <v>9836</v>
      </c>
      <c r="E301" t="s">
        <v>9837</v>
      </c>
      <c r="F301" t="s">
        <v>9838</v>
      </c>
      <c r="G301" t="s">
        <v>9839</v>
      </c>
    </row>
    <row r="302" spans="1:8" x14ac:dyDescent="0.3">
      <c r="A302" s="1">
        <v>10</v>
      </c>
      <c r="B302" t="s">
        <v>841</v>
      </c>
      <c r="C302" t="s">
        <v>331</v>
      </c>
      <c r="D302" t="s">
        <v>331</v>
      </c>
      <c r="E302" t="s">
        <v>331</v>
      </c>
      <c r="F302" t="s">
        <v>331</v>
      </c>
      <c r="G302" t="s">
        <v>331</v>
      </c>
    </row>
    <row r="303" spans="1:8" x14ac:dyDescent="0.3">
      <c r="A303" s="1">
        <v>11</v>
      </c>
      <c r="B303" t="s">
        <v>842</v>
      </c>
      <c r="C303" t="s">
        <v>9840</v>
      </c>
      <c r="D303" t="s">
        <v>9841</v>
      </c>
      <c r="E303" t="s">
        <v>9842</v>
      </c>
      <c r="F303" t="s">
        <v>9733</v>
      </c>
      <c r="G303" t="s">
        <v>3722</v>
      </c>
    </row>
    <row r="304" spans="1:8" x14ac:dyDescent="0.3">
      <c r="A304" s="1">
        <v>12</v>
      </c>
      <c r="B304" t="s">
        <v>848</v>
      </c>
      <c r="C304" t="s">
        <v>9843</v>
      </c>
      <c r="D304" t="s">
        <v>9844</v>
      </c>
      <c r="E304" t="s">
        <v>9845</v>
      </c>
      <c r="F304" t="s">
        <v>9769</v>
      </c>
      <c r="G304" t="s">
        <v>9846</v>
      </c>
    </row>
    <row r="305" spans="1:8" x14ac:dyDescent="0.3">
      <c r="A305" s="1">
        <v>13</v>
      </c>
      <c r="B305" t="s">
        <v>701</v>
      </c>
      <c r="C305" t="s">
        <v>9847</v>
      </c>
      <c r="D305" t="s">
        <v>8605</v>
      </c>
      <c r="E305" t="s">
        <v>1324</v>
      </c>
      <c r="F305" t="s">
        <v>5611</v>
      </c>
      <c r="G305" t="s">
        <v>9848</v>
      </c>
    </row>
    <row r="306" spans="1:8" x14ac:dyDescent="0.3">
      <c r="A306" s="1">
        <v>14</v>
      </c>
      <c r="B306" t="s">
        <v>859</v>
      </c>
      <c r="C306" t="s">
        <v>9849</v>
      </c>
      <c r="D306" t="s">
        <v>9850</v>
      </c>
      <c r="E306" t="s">
        <v>9851</v>
      </c>
      <c r="F306" t="s">
        <v>9852</v>
      </c>
      <c r="G306" t="s">
        <v>9853</v>
      </c>
    </row>
    <row r="307" spans="1:8" x14ac:dyDescent="0.3">
      <c r="A307" s="1">
        <v>15</v>
      </c>
      <c r="B307" t="s">
        <v>865</v>
      </c>
      <c r="C307" t="s">
        <v>9854</v>
      </c>
      <c r="D307" t="s">
        <v>9855</v>
      </c>
      <c r="E307" t="s">
        <v>9856</v>
      </c>
      <c r="F307" t="s">
        <v>9857</v>
      </c>
      <c r="G307" t="s">
        <v>9858</v>
      </c>
    </row>
    <row r="308" spans="1:8" x14ac:dyDescent="0.3">
      <c r="A308" s="1">
        <v>16</v>
      </c>
      <c r="B308" t="s">
        <v>869</v>
      </c>
      <c r="C308" t="s">
        <v>331</v>
      </c>
      <c r="D308" t="s">
        <v>9859</v>
      </c>
      <c r="E308" t="s">
        <v>9860</v>
      </c>
      <c r="F308" t="s">
        <v>9861</v>
      </c>
      <c r="G308" t="s">
        <v>9862</v>
      </c>
    </row>
    <row r="309" spans="1:8" x14ac:dyDescent="0.3">
      <c r="A309" s="1">
        <v>17</v>
      </c>
      <c r="B309" t="s">
        <v>874</v>
      </c>
      <c r="C309" t="s">
        <v>9863</v>
      </c>
      <c r="D309" t="s">
        <v>9864</v>
      </c>
      <c r="E309" t="s">
        <v>4448</v>
      </c>
      <c r="F309" t="s">
        <v>4256</v>
      </c>
      <c r="G309" t="s">
        <v>8229</v>
      </c>
    </row>
    <row r="311" spans="1:8" x14ac:dyDescent="0.3">
      <c r="B311" s="1" t="s">
        <v>383</v>
      </c>
      <c r="C311" s="1" t="s">
        <v>319</v>
      </c>
      <c r="D311" s="1" t="s">
        <v>320</v>
      </c>
      <c r="E311" s="1" t="s">
        <v>321</v>
      </c>
      <c r="F311" s="1" t="s">
        <v>322</v>
      </c>
      <c r="G311" s="1" t="s">
        <v>323</v>
      </c>
      <c r="H311" s="1" t="s">
        <v>324</v>
      </c>
    </row>
    <row r="312" spans="1:8" x14ac:dyDescent="0.3">
      <c r="A312" s="1">
        <v>0</v>
      </c>
      <c r="B312" t="s">
        <v>880</v>
      </c>
      <c r="C312" t="s">
        <v>9865</v>
      </c>
      <c r="D312" t="s">
        <v>9866</v>
      </c>
      <c r="E312" t="s">
        <v>9867</v>
      </c>
      <c r="F312" t="s">
        <v>5930</v>
      </c>
      <c r="G312" t="s">
        <v>9868</v>
      </c>
    </row>
    <row r="313" spans="1:8" x14ac:dyDescent="0.3">
      <c r="A313" s="1">
        <v>1</v>
      </c>
      <c r="B313" t="s">
        <v>886</v>
      </c>
      <c r="C313" t="s">
        <v>9869</v>
      </c>
      <c r="D313" t="s">
        <v>9870</v>
      </c>
      <c r="E313" t="s">
        <v>9871</v>
      </c>
      <c r="F313" t="s">
        <v>9872</v>
      </c>
      <c r="G313" t="s">
        <v>9873</v>
      </c>
    </row>
    <row r="314" spans="1:8" x14ac:dyDescent="0.3">
      <c r="A314" s="1">
        <v>2</v>
      </c>
      <c r="B314" t="s">
        <v>892</v>
      </c>
      <c r="C314" t="s">
        <v>9869</v>
      </c>
      <c r="D314" t="s">
        <v>9874</v>
      </c>
      <c r="E314" t="s">
        <v>3833</v>
      </c>
      <c r="F314" t="s">
        <v>9646</v>
      </c>
      <c r="G314" t="s">
        <v>9649</v>
      </c>
    </row>
    <row r="315" spans="1:8" x14ac:dyDescent="0.3">
      <c r="A315" s="1">
        <v>3</v>
      </c>
      <c r="B315" t="s">
        <v>898</v>
      </c>
      <c r="C315" t="s">
        <v>331</v>
      </c>
      <c r="D315" t="s">
        <v>9875</v>
      </c>
      <c r="E315" t="s">
        <v>9876</v>
      </c>
      <c r="F315" t="s">
        <v>9877</v>
      </c>
      <c r="G315" t="s">
        <v>9551</v>
      </c>
    </row>
    <row r="316" spans="1:8" x14ac:dyDescent="0.3">
      <c r="A316" s="1">
        <v>4</v>
      </c>
      <c r="B316" t="s">
        <v>903</v>
      </c>
      <c r="C316" t="s">
        <v>9878</v>
      </c>
      <c r="D316" t="s">
        <v>9879</v>
      </c>
      <c r="E316" t="s">
        <v>9880</v>
      </c>
      <c r="F316" t="s">
        <v>9881</v>
      </c>
      <c r="G316" t="s">
        <v>9882</v>
      </c>
    </row>
    <row r="317" spans="1:8" x14ac:dyDescent="0.3">
      <c r="A317" s="1">
        <v>5</v>
      </c>
      <c r="B317" t="s">
        <v>909</v>
      </c>
      <c r="C317" t="s">
        <v>9883</v>
      </c>
      <c r="D317" t="s">
        <v>9884</v>
      </c>
      <c r="E317" t="s">
        <v>331</v>
      </c>
      <c r="F317" t="s">
        <v>331</v>
      </c>
      <c r="G317" t="s">
        <v>331</v>
      </c>
    </row>
    <row r="318" spans="1:8" x14ac:dyDescent="0.3">
      <c r="A318" s="1">
        <v>6</v>
      </c>
      <c r="B318" t="s">
        <v>913</v>
      </c>
      <c r="C318" t="s">
        <v>5611</v>
      </c>
      <c r="D318" t="s">
        <v>1321</v>
      </c>
      <c r="E318" t="s">
        <v>1432</v>
      </c>
      <c r="F318" t="s">
        <v>1514</v>
      </c>
      <c r="G318" t="s">
        <v>331</v>
      </c>
    </row>
    <row r="319" spans="1:8" x14ac:dyDescent="0.3">
      <c r="A319" s="1">
        <v>7</v>
      </c>
      <c r="B319" t="s">
        <v>916</v>
      </c>
      <c r="C319" t="s">
        <v>331</v>
      </c>
      <c r="D319" t="s">
        <v>331</v>
      </c>
      <c r="E319" t="s">
        <v>331</v>
      </c>
      <c r="F319" t="s">
        <v>331</v>
      </c>
      <c r="G319" t="s">
        <v>331</v>
      </c>
    </row>
    <row r="320" spans="1:8" x14ac:dyDescent="0.3">
      <c r="A320" s="1">
        <v>8</v>
      </c>
      <c r="B320" t="s">
        <v>917</v>
      </c>
      <c r="C320" t="s">
        <v>331</v>
      </c>
      <c r="D320" t="s">
        <v>331</v>
      </c>
      <c r="E320" t="s">
        <v>331</v>
      </c>
      <c r="F320" t="s">
        <v>331</v>
      </c>
      <c r="G320" t="s">
        <v>331</v>
      </c>
    </row>
    <row r="321" spans="1:8" x14ac:dyDescent="0.3">
      <c r="A321" s="1">
        <v>9</v>
      </c>
      <c r="B321" t="s">
        <v>918</v>
      </c>
      <c r="C321" t="s">
        <v>331</v>
      </c>
      <c r="D321" t="s">
        <v>331</v>
      </c>
      <c r="E321" t="s">
        <v>331</v>
      </c>
      <c r="F321" t="s">
        <v>331</v>
      </c>
      <c r="G321" t="s">
        <v>331</v>
      </c>
    </row>
    <row r="322" spans="1:8" x14ac:dyDescent="0.3">
      <c r="A322" s="1">
        <v>10</v>
      </c>
      <c r="B322" t="s">
        <v>919</v>
      </c>
      <c r="C322" t="s">
        <v>5888</v>
      </c>
      <c r="D322" t="s">
        <v>5873</v>
      </c>
      <c r="E322" t="s">
        <v>3518</v>
      </c>
      <c r="F322" t="s">
        <v>9885</v>
      </c>
      <c r="G322" t="s">
        <v>9633</v>
      </c>
    </row>
    <row r="323" spans="1:8" x14ac:dyDescent="0.3">
      <c r="A323" s="1">
        <v>11</v>
      </c>
      <c r="B323" t="s">
        <v>920</v>
      </c>
      <c r="C323" t="s">
        <v>483</v>
      </c>
      <c r="D323" t="s">
        <v>441</v>
      </c>
      <c r="E323" t="s">
        <v>1180</v>
      </c>
      <c r="F323" t="s">
        <v>1432</v>
      </c>
      <c r="G323" t="s">
        <v>9886</v>
      </c>
    </row>
    <row r="324" spans="1:8" x14ac:dyDescent="0.3">
      <c r="A324" s="1">
        <v>12</v>
      </c>
      <c r="B324" t="s">
        <v>922</v>
      </c>
      <c r="C324" t="s">
        <v>9887</v>
      </c>
      <c r="D324" t="s">
        <v>4821</v>
      </c>
      <c r="E324" t="s">
        <v>9888</v>
      </c>
      <c r="F324" t="s">
        <v>9889</v>
      </c>
      <c r="G324" t="s">
        <v>9890</v>
      </c>
    </row>
    <row r="325" spans="1:8" x14ac:dyDescent="0.3">
      <c r="A325" s="1">
        <v>13</v>
      </c>
      <c r="B325" t="s">
        <v>928</v>
      </c>
      <c r="C325" t="s">
        <v>331</v>
      </c>
      <c r="D325" t="s">
        <v>9891</v>
      </c>
      <c r="E325" t="s">
        <v>9892</v>
      </c>
      <c r="F325" t="s">
        <v>9893</v>
      </c>
      <c r="G325" t="s">
        <v>5173</v>
      </c>
    </row>
    <row r="326" spans="1:8" x14ac:dyDescent="0.3">
      <c r="A326" s="1">
        <v>14</v>
      </c>
      <c r="B326" t="s">
        <v>933</v>
      </c>
      <c r="C326" t="s">
        <v>9894</v>
      </c>
      <c r="D326" t="s">
        <v>9895</v>
      </c>
      <c r="E326" t="s">
        <v>9896</v>
      </c>
      <c r="F326" t="s">
        <v>9897</v>
      </c>
      <c r="G326" t="s">
        <v>9898</v>
      </c>
    </row>
    <row r="328" spans="1:8" x14ac:dyDescent="0.3">
      <c r="B328" s="1" t="s">
        <v>383</v>
      </c>
      <c r="C328" s="1" t="s">
        <v>319</v>
      </c>
      <c r="D328" s="1" t="s">
        <v>320</v>
      </c>
      <c r="E328" s="1" t="s">
        <v>321</v>
      </c>
      <c r="F328" s="1" t="s">
        <v>322</v>
      </c>
      <c r="G328" s="1" t="s">
        <v>323</v>
      </c>
      <c r="H328" s="1" t="s">
        <v>324</v>
      </c>
    </row>
    <row r="329" spans="1:8" x14ac:dyDescent="0.3">
      <c r="A329" s="1">
        <v>0</v>
      </c>
      <c r="B329" t="s">
        <v>939</v>
      </c>
      <c r="C329" t="s">
        <v>331</v>
      </c>
      <c r="D329" t="s">
        <v>331</v>
      </c>
      <c r="E329" t="s">
        <v>331</v>
      </c>
      <c r="F329" t="s">
        <v>331</v>
      </c>
      <c r="G329" t="s">
        <v>331</v>
      </c>
    </row>
    <row r="330" spans="1:8" x14ac:dyDescent="0.3">
      <c r="A330" s="1">
        <v>1</v>
      </c>
      <c r="B330" t="s">
        <v>945</v>
      </c>
      <c r="C330" t="s">
        <v>331</v>
      </c>
      <c r="D330" t="s">
        <v>331</v>
      </c>
      <c r="E330" t="s">
        <v>331</v>
      </c>
      <c r="F330" t="s">
        <v>331</v>
      </c>
      <c r="G330" t="s">
        <v>331</v>
      </c>
    </row>
    <row r="331" spans="1:8" x14ac:dyDescent="0.3">
      <c r="A331" s="1">
        <v>2</v>
      </c>
      <c r="B331" t="s">
        <v>500</v>
      </c>
      <c r="C331" t="s">
        <v>331</v>
      </c>
      <c r="D331" t="s">
        <v>331</v>
      </c>
      <c r="E331" t="s">
        <v>331</v>
      </c>
      <c r="F331" t="s">
        <v>331</v>
      </c>
      <c r="G331" t="s">
        <v>331</v>
      </c>
    </row>
    <row r="332" spans="1:8" x14ac:dyDescent="0.3">
      <c r="A332" s="1">
        <v>3</v>
      </c>
      <c r="B332" t="s">
        <v>946</v>
      </c>
      <c r="C332" t="s">
        <v>9899</v>
      </c>
      <c r="D332" t="s">
        <v>9900</v>
      </c>
      <c r="E332" t="s">
        <v>5612</v>
      </c>
      <c r="F332" t="s">
        <v>9901</v>
      </c>
      <c r="G332" t="s">
        <v>9902</v>
      </c>
    </row>
    <row r="333" spans="1:8" x14ac:dyDescent="0.3">
      <c r="A333" s="1">
        <v>4</v>
      </c>
      <c r="B333" t="s">
        <v>952</v>
      </c>
      <c r="C333" t="s">
        <v>331</v>
      </c>
      <c r="D333" t="s">
        <v>331</v>
      </c>
      <c r="E333" t="s">
        <v>331</v>
      </c>
      <c r="F333" t="s">
        <v>9903</v>
      </c>
      <c r="G333" t="s">
        <v>9904</v>
      </c>
    </row>
    <row r="334" spans="1:8" x14ac:dyDescent="0.3">
      <c r="A334" s="1">
        <v>5</v>
      </c>
      <c r="B334" t="s">
        <v>956</v>
      </c>
      <c r="C334" t="s">
        <v>9899</v>
      </c>
      <c r="D334" t="s">
        <v>9900</v>
      </c>
      <c r="E334" t="s">
        <v>5612</v>
      </c>
      <c r="F334" t="s">
        <v>9905</v>
      </c>
      <c r="G334" t="s">
        <v>3704</v>
      </c>
    </row>
    <row r="335" spans="1:8" x14ac:dyDescent="0.3">
      <c r="A335" s="1">
        <v>6</v>
      </c>
      <c r="B335" t="s">
        <v>960</v>
      </c>
      <c r="C335" t="s">
        <v>9899</v>
      </c>
      <c r="D335" t="s">
        <v>331</v>
      </c>
      <c r="E335" t="s">
        <v>331</v>
      </c>
      <c r="F335" t="s">
        <v>9906</v>
      </c>
      <c r="G335" t="s">
        <v>331</v>
      </c>
    </row>
    <row r="336" spans="1:8" x14ac:dyDescent="0.3">
      <c r="A336" s="1">
        <v>7</v>
      </c>
      <c r="B336" t="s">
        <v>961</v>
      </c>
      <c r="C336" t="s">
        <v>331</v>
      </c>
      <c r="D336" t="s">
        <v>9900</v>
      </c>
      <c r="E336" t="s">
        <v>5612</v>
      </c>
      <c r="F336" t="s">
        <v>3704</v>
      </c>
      <c r="G336" t="s">
        <v>3704</v>
      </c>
    </row>
    <row r="337" spans="1:7" x14ac:dyDescent="0.3">
      <c r="A337" s="1">
        <v>8</v>
      </c>
      <c r="B337" t="s">
        <v>962</v>
      </c>
      <c r="C337" t="s">
        <v>3516</v>
      </c>
      <c r="D337" t="s">
        <v>3664</v>
      </c>
      <c r="E337" t="s">
        <v>9748</v>
      </c>
      <c r="F337" t="s">
        <v>9907</v>
      </c>
      <c r="G337" t="s">
        <v>9908</v>
      </c>
    </row>
    <row r="338" spans="1:7" x14ac:dyDescent="0.3">
      <c r="A338" s="1">
        <v>9</v>
      </c>
      <c r="B338" t="s">
        <v>968</v>
      </c>
      <c r="C338" t="s">
        <v>331</v>
      </c>
      <c r="D338" t="s">
        <v>3518</v>
      </c>
      <c r="E338" t="s">
        <v>331</v>
      </c>
      <c r="F338" t="s">
        <v>5611</v>
      </c>
      <c r="G338" t="s">
        <v>8305</v>
      </c>
    </row>
    <row r="339" spans="1:7" x14ac:dyDescent="0.3">
      <c r="A339" s="1">
        <v>10</v>
      </c>
      <c r="B339" t="s">
        <v>969</v>
      </c>
      <c r="C339" t="s">
        <v>3516</v>
      </c>
      <c r="D339" t="s">
        <v>3664</v>
      </c>
      <c r="E339" t="s">
        <v>9748</v>
      </c>
      <c r="F339" t="s">
        <v>9909</v>
      </c>
      <c r="G339" t="s">
        <v>9910</v>
      </c>
    </row>
    <row r="340" spans="1:7" x14ac:dyDescent="0.3">
      <c r="A340" s="1">
        <v>11</v>
      </c>
      <c r="B340" t="s">
        <v>970</v>
      </c>
      <c r="C340" t="s">
        <v>9911</v>
      </c>
      <c r="D340" t="s">
        <v>9912</v>
      </c>
      <c r="E340" t="s">
        <v>52</v>
      </c>
      <c r="F340" t="s">
        <v>1731</v>
      </c>
      <c r="G340" t="s">
        <v>4611</v>
      </c>
    </row>
    <row r="341" spans="1:7" x14ac:dyDescent="0.3">
      <c r="A341" s="1">
        <v>12</v>
      </c>
      <c r="B341" t="s">
        <v>971</v>
      </c>
      <c r="C341" t="s">
        <v>9913</v>
      </c>
      <c r="D341" t="s">
        <v>1807</v>
      </c>
      <c r="E341" t="s">
        <v>9914</v>
      </c>
      <c r="F341" t="s">
        <v>9915</v>
      </c>
      <c r="G341" t="s">
        <v>9916</v>
      </c>
    </row>
    <row r="342" spans="1:7" x14ac:dyDescent="0.3">
      <c r="A342" s="1">
        <v>13</v>
      </c>
      <c r="B342" t="s">
        <v>829</v>
      </c>
      <c r="C342" t="s">
        <v>1175</v>
      </c>
      <c r="D342" t="s">
        <v>9917</v>
      </c>
      <c r="E342" t="s">
        <v>9918</v>
      </c>
      <c r="F342" t="s">
        <v>9616</v>
      </c>
      <c r="G342" t="s">
        <v>3884</v>
      </c>
    </row>
    <row r="343" spans="1:7" x14ac:dyDescent="0.3">
      <c r="A343" s="1">
        <v>14</v>
      </c>
      <c r="B343" t="s">
        <v>919</v>
      </c>
      <c r="C343" t="s">
        <v>9656</v>
      </c>
      <c r="D343" t="s">
        <v>9917</v>
      </c>
      <c r="E343" t="s">
        <v>9918</v>
      </c>
      <c r="F343" t="s">
        <v>9616</v>
      </c>
      <c r="G343" t="s">
        <v>3884</v>
      </c>
    </row>
    <row r="344" spans="1:7" x14ac:dyDescent="0.3">
      <c r="A344" s="1">
        <v>15</v>
      </c>
      <c r="B344" t="s">
        <v>920</v>
      </c>
      <c r="C344" t="s">
        <v>48</v>
      </c>
      <c r="D344" t="s">
        <v>331</v>
      </c>
      <c r="E344" t="s">
        <v>331</v>
      </c>
      <c r="F344" t="s">
        <v>331</v>
      </c>
      <c r="G344" t="s">
        <v>331</v>
      </c>
    </row>
    <row r="345" spans="1:7" x14ac:dyDescent="0.3">
      <c r="A345" s="1">
        <v>16</v>
      </c>
      <c r="B345" t="s">
        <v>975</v>
      </c>
      <c r="C345" t="s">
        <v>3663</v>
      </c>
      <c r="D345" t="s">
        <v>3664</v>
      </c>
      <c r="E345" t="s">
        <v>3743</v>
      </c>
      <c r="F345" t="s">
        <v>9919</v>
      </c>
      <c r="G345" t="s">
        <v>9920</v>
      </c>
    </row>
    <row r="346" spans="1:7" x14ac:dyDescent="0.3">
      <c r="A346" s="1">
        <v>17</v>
      </c>
      <c r="B346" t="s">
        <v>980</v>
      </c>
      <c r="C346" t="s">
        <v>331</v>
      </c>
      <c r="D346" t="s">
        <v>9921</v>
      </c>
      <c r="E346" t="s">
        <v>9922</v>
      </c>
      <c r="F346" t="s">
        <v>9923</v>
      </c>
      <c r="G346" t="s">
        <v>9924</v>
      </c>
    </row>
    <row r="347" spans="1:7" x14ac:dyDescent="0.3">
      <c r="A347" s="1">
        <v>18</v>
      </c>
      <c r="B347" t="s">
        <v>985</v>
      </c>
      <c r="C347" t="s">
        <v>9925</v>
      </c>
      <c r="D347" t="s">
        <v>9926</v>
      </c>
      <c r="E347" t="s">
        <v>6237</v>
      </c>
      <c r="F347" t="s">
        <v>9927</v>
      </c>
      <c r="G347" t="s">
        <v>9928</v>
      </c>
    </row>
    <row r="348" spans="1:7" x14ac:dyDescent="0.3">
      <c r="A348" s="1">
        <v>19</v>
      </c>
      <c r="B348" t="s">
        <v>990</v>
      </c>
      <c r="C348" t="s">
        <v>3516</v>
      </c>
      <c r="D348" t="s">
        <v>4283</v>
      </c>
      <c r="E348" t="s">
        <v>9929</v>
      </c>
      <c r="F348" t="s">
        <v>9930</v>
      </c>
      <c r="G348" t="s">
        <v>9930</v>
      </c>
    </row>
    <row r="349" spans="1:7" x14ac:dyDescent="0.3">
      <c r="A349" s="1">
        <v>20</v>
      </c>
      <c r="B349" t="s">
        <v>996</v>
      </c>
      <c r="C349" t="s">
        <v>331</v>
      </c>
      <c r="D349" t="s">
        <v>331</v>
      </c>
      <c r="E349" t="s">
        <v>331</v>
      </c>
      <c r="F349" t="s">
        <v>331</v>
      </c>
      <c r="G349" t="s">
        <v>331</v>
      </c>
    </row>
    <row r="350" spans="1:7" x14ac:dyDescent="0.3">
      <c r="A350" s="1">
        <v>21</v>
      </c>
      <c r="B350" t="s">
        <v>998</v>
      </c>
      <c r="C350" t="s">
        <v>8916</v>
      </c>
      <c r="D350" t="s">
        <v>9931</v>
      </c>
      <c r="E350" t="s">
        <v>9932</v>
      </c>
      <c r="F350" t="s">
        <v>9933</v>
      </c>
      <c r="G350" t="s">
        <v>9934</v>
      </c>
    </row>
    <row r="351" spans="1:7" x14ac:dyDescent="0.3">
      <c r="A351" s="1">
        <v>22</v>
      </c>
      <c r="B351" t="s">
        <v>1004</v>
      </c>
      <c r="C351" t="s">
        <v>9935</v>
      </c>
      <c r="D351" t="s">
        <v>7823</v>
      </c>
      <c r="E351" t="s">
        <v>9852</v>
      </c>
      <c r="F351" t="s">
        <v>9936</v>
      </c>
      <c r="G351" t="s">
        <v>3214</v>
      </c>
    </row>
    <row r="352" spans="1:7" x14ac:dyDescent="0.3">
      <c r="A352" s="1">
        <v>23</v>
      </c>
      <c r="B352" t="s">
        <v>1009</v>
      </c>
      <c r="C352" t="s">
        <v>331</v>
      </c>
      <c r="D352" t="s">
        <v>9937</v>
      </c>
      <c r="E352" t="s">
        <v>9938</v>
      </c>
      <c r="F352" t="s">
        <v>9939</v>
      </c>
      <c r="G352" t="s">
        <v>9940</v>
      </c>
    </row>
    <row r="353" spans="1:7" x14ac:dyDescent="0.3">
      <c r="A353" s="1">
        <v>24</v>
      </c>
      <c r="B353" t="s">
        <v>1014</v>
      </c>
      <c r="C353" t="s">
        <v>331</v>
      </c>
      <c r="D353" t="s">
        <v>331</v>
      </c>
      <c r="E353" t="s">
        <v>331</v>
      </c>
      <c r="F353" t="s">
        <v>331</v>
      </c>
      <c r="G353" t="s">
        <v>9941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2"/>
  <sheetViews>
    <sheetView topLeftCell="B123" workbookViewId="0">
      <selection activeCell="D1" sqref="D1"/>
    </sheetView>
  </sheetViews>
  <sheetFormatPr defaultRowHeight="14.4" x14ac:dyDescent="0.3"/>
  <cols>
    <col min="1" max="1" width="0" hidden="1" customWidth="1"/>
    <col min="2" max="7" width="20.6640625" customWidth="1"/>
  </cols>
  <sheetData>
    <row r="1" spans="1:11" x14ac:dyDescent="0.3">
      <c r="B1" t="s">
        <v>0</v>
      </c>
      <c r="C1" t="s">
        <v>1076</v>
      </c>
      <c r="D1" t="str">
        <f>TRIM(IFERROR(IFERROR(IFERROR(IFERROR(IFERROR(IFERROR(IFERROR(IFERROR(REPLACE(LEFT(C1,FIND("(",C1)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- 2)),REPLACE(LEFT(C1,FIND("(",C1) - 2), FIND("AB",UPPER(LEFT(C1,FIND("(",C1) - 2))),2,"" )))</f>
        <v>Arcam AB</v>
      </c>
    </row>
    <row r="2" spans="1:11" x14ac:dyDescent="0.3">
      <c r="B2" t="s">
        <v>2</v>
      </c>
      <c r="C2" t="s">
        <v>1077</v>
      </c>
      <c r="K2" t="str">
        <f>LEFT(C1,FIND("(",C1) - 2)</f>
        <v>Arcam AB</v>
      </c>
    </row>
    <row r="3" spans="1:11" x14ac:dyDescent="0.3">
      <c r="K3" t="str">
        <f>" is scheduled to report earnings "&amp;IFERROR("between "&amp;LEFT(C20,FIND("-",C20)-2)&amp;" and "&amp;RIGHT(C20,FIND("-",C20)-2),"on "&amp;C20)</f>
        <v xml:space="preserve"> is scheduled to report earnings on Jul 21, 2017</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$336.50, up .9% after opening up slightly over yesterday's close</v>
      </c>
    </row>
    <row r="5" spans="1:11" x14ac:dyDescent="0.3">
      <c r="K5" t="str">
        <f>"The one year target estimate for " &amp; D1 &amp; " is " &amp; TEXT(C23,"$####.#0")</f>
        <v>The one year target estimate for Arcam AB is $285.0</v>
      </c>
    </row>
    <row r="6" spans="1:11" x14ac:dyDescent="0.3">
      <c r="K6" t="str">
        <f>" which would be " &amp; IF(OR(LEFT(ABS((C23-C2)/C2*100),1)="8",LEFT(ABS((C23-C2)/C2*100),2)="18"), "an ", "a ")  &amp;TEXT(ABS((C23-C2)/C2),"####.#0%")&amp;IF((C23-C2)&gt;0," increase over"," decrease from")&amp;" the current price"</f>
        <v xml:space="preserve"> which would be a 15.30% decrease from the current price</v>
      </c>
    </row>
    <row r="7" spans="1:11" x14ac:dyDescent="0.3">
      <c r="A7" s="1">
        <v>0</v>
      </c>
      <c r="B7" t="s">
        <v>5</v>
      </c>
      <c r="C7" t="s">
        <v>1078</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remain constant over the next quarter based on the average of  analyst estimates (Yahoo Finance)</v>
      </c>
    </row>
    <row r="8" spans="1:11" x14ac:dyDescent="0.3">
      <c r="A8" s="1">
        <v>1</v>
      </c>
      <c r="B8" t="s">
        <v>7</v>
      </c>
      <c r="C8" t="s">
        <v>1079</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9</v>
      </c>
      <c r="C9" t="s">
        <v>1080</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1 time, and a negative earnings surprise 3 times</v>
      </c>
    </row>
    <row r="10" spans="1:11" x14ac:dyDescent="0.3">
      <c r="A10" s="1">
        <v>3</v>
      </c>
      <c r="B10" t="s">
        <v>11</v>
      </c>
      <c r="C10" t="s">
        <v>1081</v>
      </c>
    </row>
    <row r="11" spans="1:11" x14ac:dyDescent="0.3">
      <c r="A11" s="1">
        <v>4</v>
      </c>
      <c r="B11" t="s">
        <v>13</v>
      </c>
      <c r="C11" t="s">
        <v>1082</v>
      </c>
    </row>
    <row r="12" spans="1:11" x14ac:dyDescent="0.3">
      <c r="A12" s="1">
        <v>5</v>
      </c>
      <c r="B12" t="s">
        <v>15</v>
      </c>
      <c r="C12" t="s">
        <v>1083</v>
      </c>
      <c r="D12" t="str">
        <f>LEFT(C12,FIND("-",C12)-2)</f>
        <v>151.50</v>
      </c>
      <c r="E12" t="str">
        <f>TRIM(RIGHT(C12,FIND("-",C12)-1))</f>
        <v>355.00</v>
      </c>
    </row>
    <row r="13" spans="1:11" x14ac:dyDescent="0.3">
      <c r="A13" s="1">
        <v>6</v>
      </c>
      <c r="B13" t="s">
        <v>17</v>
      </c>
      <c r="C13" t="s">
        <v>1084</v>
      </c>
    </row>
    <row r="14" spans="1:11" x14ac:dyDescent="0.3">
      <c r="A14" s="1">
        <v>7</v>
      </c>
      <c r="B14" t="s">
        <v>19</v>
      </c>
      <c r="C14" t="s">
        <v>1085</v>
      </c>
    </row>
    <row r="16" spans="1:11" x14ac:dyDescent="0.3">
      <c r="A16" s="1">
        <v>0</v>
      </c>
      <c r="B16" t="s">
        <v>21</v>
      </c>
      <c r="C16" t="s">
        <v>1086</v>
      </c>
    </row>
    <row r="17" spans="1:11" x14ac:dyDescent="0.3">
      <c r="A17" s="1">
        <v>1</v>
      </c>
      <c r="B17" t="s">
        <v>23</v>
      </c>
      <c r="C17" t="s">
        <v>65</v>
      </c>
      <c r="K17" t="str">
        <f>K2 &amp; K3 &amp; ". " &amp; K4 &amp; ". " &amp; K5 &amp; K6 &amp; ". " &amp; K7 &amp; ". " &amp; K8 &amp; ". " &amp; K9 &amp; "."</f>
        <v>Arcam AB is scheduled to report earnings on Jul 21, 2017. The stock is currently trading at $336.50, up .9% after opening up slightly over yesterday's close. The one year target estimate for Arcam AB is $285.0 which would be a 15.30% decrease from the current price. Earnings are expected to remain constant over the next quarter based on the average of  analyst estimates (Yahoo Finance). The stock is trading in the high end of its 52-week range. Over the last 4 quarters, we've seen a positive earnings surprise 1 time, and a negative earnings surprise 3 times.</v>
      </c>
    </row>
    <row r="18" spans="1:11" x14ac:dyDescent="0.3">
      <c r="A18" s="1">
        <v>2</v>
      </c>
      <c r="B18" t="s">
        <v>24</v>
      </c>
      <c r="C18" t="s">
        <v>1087</v>
      </c>
    </row>
    <row r="19" spans="1:11" x14ac:dyDescent="0.3">
      <c r="A19" s="1">
        <v>3</v>
      </c>
      <c r="B19" t="s">
        <v>26</v>
      </c>
      <c r="C19" t="s">
        <v>1088</v>
      </c>
    </row>
    <row r="20" spans="1:11" x14ac:dyDescent="0.3">
      <c r="A20" s="1">
        <v>4</v>
      </c>
      <c r="B20" t="s">
        <v>28</v>
      </c>
      <c r="C20" t="s">
        <v>29</v>
      </c>
    </row>
    <row r="21" spans="1:11" x14ac:dyDescent="0.3">
      <c r="A21" s="1">
        <v>5</v>
      </c>
      <c r="B21" t="s">
        <v>30</v>
      </c>
      <c r="C21" t="s">
        <v>31</v>
      </c>
    </row>
    <row r="22" spans="1:11" x14ac:dyDescent="0.3">
      <c r="A22" s="1">
        <v>6</v>
      </c>
      <c r="B22" t="s">
        <v>32</v>
      </c>
    </row>
    <row r="23" spans="1:11" x14ac:dyDescent="0.3">
      <c r="A23" s="1">
        <v>7</v>
      </c>
      <c r="B23" t="s">
        <v>33</v>
      </c>
      <c r="C23" t="s">
        <v>1089</v>
      </c>
    </row>
    <row r="26" spans="1:11" x14ac:dyDescent="0.3">
      <c r="B26" s="1" t="s">
        <v>35</v>
      </c>
      <c r="C26" s="1" t="s">
        <v>1090</v>
      </c>
      <c r="D26" s="1" t="s">
        <v>1091</v>
      </c>
      <c r="E26" s="1" t="s">
        <v>38</v>
      </c>
      <c r="F26" s="1" t="s">
        <v>39</v>
      </c>
    </row>
    <row r="27" spans="1:11" x14ac:dyDescent="0.3">
      <c r="A27" s="1">
        <v>0</v>
      </c>
      <c r="B27" t="s">
        <v>40</v>
      </c>
    </row>
    <row r="28" spans="1:11" x14ac:dyDescent="0.3">
      <c r="A28" s="1">
        <v>1</v>
      </c>
      <c r="B28" t="s">
        <v>41</v>
      </c>
    </row>
    <row r="29" spans="1:11" x14ac:dyDescent="0.3">
      <c r="A29" s="1">
        <v>2</v>
      </c>
      <c r="B29" t="s">
        <v>42</v>
      </c>
    </row>
    <row r="30" spans="1:11" x14ac:dyDescent="0.3">
      <c r="A30" s="1">
        <v>3</v>
      </c>
      <c r="B30" t="s">
        <v>43</v>
      </c>
    </row>
    <row r="31" spans="1:11" x14ac:dyDescent="0.3">
      <c r="A31" s="1">
        <v>4</v>
      </c>
      <c r="B31" t="s">
        <v>44</v>
      </c>
      <c r="C31">
        <v>0.4</v>
      </c>
      <c r="D31">
        <v>7.0000000000000007E-2</v>
      </c>
    </row>
    <row r="33" spans="1:6" x14ac:dyDescent="0.3">
      <c r="B33" s="1" t="s">
        <v>45</v>
      </c>
      <c r="C33" s="1" t="s">
        <v>1090</v>
      </c>
      <c r="D33" s="1" t="s">
        <v>1091</v>
      </c>
      <c r="E33" s="1" t="s">
        <v>38</v>
      </c>
      <c r="F33" s="1" t="s">
        <v>39</v>
      </c>
    </row>
    <row r="34" spans="1:6" x14ac:dyDescent="0.3">
      <c r="A34" s="1">
        <v>0</v>
      </c>
      <c r="B34" t="s">
        <v>40</v>
      </c>
      <c r="C34" t="s">
        <v>223</v>
      </c>
      <c r="D34" t="s">
        <v>223</v>
      </c>
      <c r="E34" t="s">
        <v>223</v>
      </c>
      <c r="F34" t="s">
        <v>223</v>
      </c>
    </row>
    <row r="35" spans="1:6" x14ac:dyDescent="0.3">
      <c r="A35" s="1">
        <v>1</v>
      </c>
      <c r="B35" t="s">
        <v>41</v>
      </c>
      <c r="D35" t="s">
        <v>1092</v>
      </c>
      <c r="E35" t="s">
        <v>1093</v>
      </c>
      <c r="F35" t="s">
        <v>48</v>
      </c>
    </row>
    <row r="36" spans="1:6" x14ac:dyDescent="0.3">
      <c r="A36" s="1">
        <v>2</v>
      </c>
      <c r="B36" t="s">
        <v>42</v>
      </c>
      <c r="C36" t="s">
        <v>1094</v>
      </c>
      <c r="D36" t="s">
        <v>1092</v>
      </c>
      <c r="E36" t="s">
        <v>1093</v>
      </c>
      <c r="F36" t="s">
        <v>48</v>
      </c>
    </row>
    <row r="37" spans="1:6" x14ac:dyDescent="0.3">
      <c r="A37" s="1">
        <v>3</v>
      </c>
      <c r="B37" t="s">
        <v>43</v>
      </c>
      <c r="C37" t="s">
        <v>1094</v>
      </c>
      <c r="D37" t="s">
        <v>1092</v>
      </c>
      <c r="E37" t="s">
        <v>1093</v>
      </c>
      <c r="F37" t="s">
        <v>48</v>
      </c>
    </row>
    <row r="38" spans="1:6" x14ac:dyDescent="0.3">
      <c r="A38" s="1">
        <v>4</v>
      </c>
      <c r="B38" t="s">
        <v>53</v>
      </c>
      <c r="C38" t="s">
        <v>1095</v>
      </c>
      <c r="D38" t="s">
        <v>1096</v>
      </c>
      <c r="E38" t="s">
        <v>1097</v>
      </c>
      <c r="F38" t="s">
        <v>1093</v>
      </c>
    </row>
    <row r="39" spans="1:6" x14ac:dyDescent="0.3">
      <c r="A39" s="1">
        <v>5</v>
      </c>
      <c r="B39" t="s">
        <v>55</v>
      </c>
      <c r="D39" t="s">
        <v>1098</v>
      </c>
      <c r="E39" t="s">
        <v>1099</v>
      </c>
      <c r="F39" t="s">
        <v>1100</v>
      </c>
    </row>
    <row r="41" spans="1:6" x14ac:dyDescent="0.3">
      <c r="B41" s="1" t="s">
        <v>58</v>
      </c>
      <c r="C41" s="1" t="s">
        <v>59</v>
      </c>
      <c r="D41" s="1" t="s">
        <v>60</v>
      </c>
      <c r="E41" s="1" t="s">
        <v>61</v>
      </c>
      <c r="F41" s="1" t="s">
        <v>1101</v>
      </c>
    </row>
    <row r="42" spans="1:6" x14ac:dyDescent="0.3">
      <c r="A42" s="1">
        <v>0</v>
      </c>
      <c r="B42" t="s">
        <v>63</v>
      </c>
      <c r="C42">
        <v>0.4</v>
      </c>
      <c r="D42" t="s">
        <v>1102</v>
      </c>
      <c r="E42" t="s">
        <v>1103</v>
      </c>
      <c r="F42" t="s">
        <v>1104</v>
      </c>
    </row>
    <row r="43" spans="1:6" x14ac:dyDescent="0.3">
      <c r="A43" s="1">
        <v>1</v>
      </c>
      <c r="B43" t="s">
        <v>66</v>
      </c>
      <c r="C43">
        <v>0.4</v>
      </c>
      <c r="D43" t="s">
        <v>1105</v>
      </c>
      <c r="E43" t="s">
        <v>1106</v>
      </c>
      <c r="F43" t="s">
        <v>1107</v>
      </c>
    </row>
    <row r="44" spans="1:6" x14ac:dyDescent="0.3">
      <c r="A44" s="1">
        <v>2</v>
      </c>
      <c r="B44" t="s">
        <v>69</v>
      </c>
      <c r="D44" t="s">
        <v>1108</v>
      </c>
      <c r="E44" t="s">
        <v>1109</v>
      </c>
      <c r="F44" t="s">
        <v>1110</v>
      </c>
    </row>
    <row r="45" spans="1:6" x14ac:dyDescent="0.3">
      <c r="A45" s="1">
        <v>3</v>
      </c>
      <c r="B45" t="s">
        <v>72</v>
      </c>
      <c r="D45" t="s">
        <v>1111</v>
      </c>
      <c r="E45" t="s">
        <v>1112</v>
      </c>
      <c r="F45" t="s">
        <v>1113</v>
      </c>
    </row>
    <row r="47" spans="1:6" x14ac:dyDescent="0.3">
      <c r="B47" s="1" t="s">
        <v>75</v>
      </c>
      <c r="C47" s="1" t="s">
        <v>1090</v>
      </c>
      <c r="D47" s="1" t="s">
        <v>1091</v>
      </c>
      <c r="E47" s="1" t="s">
        <v>38</v>
      </c>
      <c r="F47" s="1" t="s">
        <v>39</v>
      </c>
    </row>
    <row r="48" spans="1:6" x14ac:dyDescent="0.3">
      <c r="A48" s="1">
        <v>0</v>
      </c>
      <c r="B48" t="s">
        <v>76</v>
      </c>
    </row>
    <row r="49" spans="1:6" x14ac:dyDescent="0.3">
      <c r="A49" s="1">
        <v>1</v>
      </c>
      <c r="B49" t="s">
        <v>77</v>
      </c>
      <c r="C49">
        <v>0.83</v>
      </c>
      <c r="D49">
        <v>0.89</v>
      </c>
      <c r="E49">
        <v>1.54</v>
      </c>
      <c r="F49">
        <v>3.42</v>
      </c>
    </row>
    <row r="50" spans="1:6" x14ac:dyDescent="0.3">
      <c r="A50" s="1">
        <v>2</v>
      </c>
      <c r="B50" t="s">
        <v>78</v>
      </c>
      <c r="C50">
        <v>0.83</v>
      </c>
      <c r="D50">
        <v>0.89</v>
      </c>
      <c r="E50">
        <v>1.54</v>
      </c>
      <c r="F50">
        <v>3.42</v>
      </c>
    </row>
    <row r="51" spans="1:6" x14ac:dyDescent="0.3">
      <c r="A51" s="1">
        <v>3</v>
      </c>
      <c r="B51" t="s">
        <v>79</v>
      </c>
      <c r="C51">
        <v>0.83</v>
      </c>
      <c r="D51">
        <v>0.89</v>
      </c>
      <c r="E51">
        <v>1.54</v>
      </c>
      <c r="F51">
        <v>3.42</v>
      </c>
    </row>
    <row r="52" spans="1:6" x14ac:dyDescent="0.3">
      <c r="A52" s="1">
        <v>4</v>
      </c>
      <c r="B52" t="s">
        <v>80</v>
      </c>
      <c r="C52">
        <v>0.83</v>
      </c>
      <c r="D52">
        <v>0.89</v>
      </c>
      <c r="E52">
        <v>1.54</v>
      </c>
      <c r="F52">
        <v>3.42</v>
      </c>
    </row>
    <row r="54" spans="1:6" x14ac:dyDescent="0.3">
      <c r="B54" s="1" t="s">
        <v>81</v>
      </c>
      <c r="C54" s="1" t="s">
        <v>1090</v>
      </c>
      <c r="D54" s="1" t="s">
        <v>1091</v>
      </c>
      <c r="E54" s="1" t="s">
        <v>38</v>
      </c>
      <c r="F54" s="1" t="s">
        <v>39</v>
      </c>
    </row>
    <row r="55" spans="1:6" x14ac:dyDescent="0.3">
      <c r="A55" s="1">
        <v>0</v>
      </c>
      <c r="B55" t="s">
        <v>82</v>
      </c>
    </row>
    <row r="56" spans="1:6" x14ac:dyDescent="0.3">
      <c r="A56" s="1">
        <v>1</v>
      </c>
      <c r="B56" t="s">
        <v>83</v>
      </c>
    </row>
    <row r="57" spans="1:6" x14ac:dyDescent="0.3">
      <c r="A57" s="1">
        <v>2</v>
      </c>
      <c r="B57" t="s">
        <v>84</v>
      </c>
    </row>
    <row r="58" spans="1:6" x14ac:dyDescent="0.3">
      <c r="A58" s="1">
        <v>3</v>
      </c>
      <c r="B58" t="s">
        <v>85</v>
      </c>
    </row>
    <row r="60" spans="1:6" x14ac:dyDescent="0.3">
      <c r="B60" s="1" t="s">
        <v>86</v>
      </c>
      <c r="C60" s="1" t="s">
        <v>1114</v>
      </c>
      <c r="D60" s="1" t="s">
        <v>88</v>
      </c>
      <c r="E60" s="1" t="s">
        <v>89</v>
      </c>
      <c r="F60" s="1" t="s">
        <v>90</v>
      </c>
    </row>
    <row r="61" spans="1:6" x14ac:dyDescent="0.3">
      <c r="A61" s="1">
        <v>0</v>
      </c>
      <c r="B61" t="s">
        <v>91</v>
      </c>
      <c r="F61">
        <v>0.19</v>
      </c>
    </row>
    <row r="62" spans="1:6" x14ac:dyDescent="0.3">
      <c r="A62" s="1">
        <v>1</v>
      </c>
      <c r="B62" t="s">
        <v>93</v>
      </c>
      <c r="F62">
        <v>0.21</v>
      </c>
    </row>
    <row r="63" spans="1:6" x14ac:dyDescent="0.3">
      <c r="A63" s="1">
        <v>2</v>
      </c>
      <c r="B63" t="s">
        <v>95</v>
      </c>
      <c r="F63">
        <v>0.08</v>
      </c>
    </row>
    <row r="64" spans="1:6" x14ac:dyDescent="0.3">
      <c r="A64" s="1">
        <v>3</v>
      </c>
      <c r="B64" t="s">
        <v>96</v>
      </c>
      <c r="F64">
        <v>0.12</v>
      </c>
    </row>
    <row r="65" spans="1:6" x14ac:dyDescent="0.3">
      <c r="A65" s="1">
        <v>4</v>
      </c>
      <c r="B65" t="s">
        <v>98</v>
      </c>
      <c r="F65">
        <v>0.09</v>
      </c>
    </row>
    <row r="66" spans="1:6" x14ac:dyDescent="0.3">
      <c r="A66" s="1">
        <v>5</v>
      </c>
      <c r="B66" t="s">
        <v>100</v>
      </c>
      <c r="C66" t="s">
        <v>1115</v>
      </c>
    </row>
    <row r="68" spans="1:6" x14ac:dyDescent="0.3">
      <c r="A68" s="1">
        <v>0</v>
      </c>
      <c r="B68" t="s">
        <v>102</v>
      </c>
      <c r="C68" t="s">
        <v>1086</v>
      </c>
    </row>
    <row r="69" spans="1:6" x14ac:dyDescent="0.3">
      <c r="A69" s="1">
        <v>1</v>
      </c>
      <c r="B69" t="s">
        <v>103</v>
      </c>
    </row>
    <row r="70" spans="1:6" x14ac:dyDescent="0.3">
      <c r="A70" s="1">
        <v>2</v>
      </c>
      <c r="B70" t="s">
        <v>104</v>
      </c>
      <c r="C70" t="s">
        <v>1087</v>
      </c>
    </row>
    <row r="71" spans="1:6" x14ac:dyDescent="0.3">
      <c r="A71" s="1">
        <v>3</v>
      </c>
      <c r="B71" t="s">
        <v>105</v>
      </c>
    </row>
    <row r="72" spans="1:6" x14ac:dyDescent="0.3">
      <c r="A72" s="1">
        <v>4</v>
      </c>
      <c r="B72" t="s">
        <v>107</v>
      </c>
    </row>
    <row r="73" spans="1:6" x14ac:dyDescent="0.3">
      <c r="A73" s="1">
        <v>5</v>
      </c>
      <c r="B73" t="s">
        <v>109</v>
      </c>
      <c r="C73" t="s">
        <v>1116</v>
      </c>
    </row>
    <row r="74" spans="1:6" x14ac:dyDescent="0.3">
      <c r="A74" s="1">
        <v>6</v>
      </c>
      <c r="B74" t="s">
        <v>111</v>
      </c>
      <c r="C74" t="s">
        <v>1117</v>
      </c>
    </row>
    <row r="75" spans="1:6" x14ac:dyDescent="0.3">
      <c r="A75" s="1">
        <v>7</v>
      </c>
      <c r="B75" t="s">
        <v>113</v>
      </c>
    </row>
    <row r="76" spans="1:6" x14ac:dyDescent="0.3">
      <c r="A76" s="1">
        <v>8</v>
      </c>
      <c r="B76" t="s">
        <v>114</v>
      </c>
    </row>
    <row r="78" spans="1:6" x14ac:dyDescent="0.3">
      <c r="A78" s="1">
        <v>0</v>
      </c>
      <c r="B78" t="s">
        <v>115</v>
      </c>
      <c r="C78" t="s">
        <v>116</v>
      </c>
    </row>
    <row r="79" spans="1:6" x14ac:dyDescent="0.3">
      <c r="A79" s="1">
        <v>1</v>
      </c>
      <c r="B79" t="s">
        <v>117</v>
      </c>
      <c r="C79" t="s">
        <v>118</v>
      </c>
    </row>
    <row r="81" spans="1:3" x14ac:dyDescent="0.3">
      <c r="A81" s="1">
        <v>0</v>
      </c>
      <c r="B81" t="s">
        <v>119</v>
      </c>
      <c r="C81" t="s">
        <v>1118</v>
      </c>
    </row>
    <row r="82" spans="1:3" x14ac:dyDescent="0.3">
      <c r="A82" s="1">
        <v>1</v>
      </c>
      <c r="B82" t="s">
        <v>121</v>
      </c>
      <c r="C82" t="s">
        <v>1119</v>
      </c>
    </row>
    <row r="84" spans="1:3" x14ac:dyDescent="0.3">
      <c r="A84" s="1">
        <v>0</v>
      </c>
      <c r="B84" t="s">
        <v>123</v>
      </c>
      <c r="C84" t="s">
        <v>907</v>
      </c>
    </row>
    <row r="85" spans="1:3" x14ac:dyDescent="0.3">
      <c r="A85" s="1">
        <v>1</v>
      </c>
      <c r="B85" t="s">
        <v>124</v>
      </c>
      <c r="C85" t="s">
        <v>1120</v>
      </c>
    </row>
    <row r="87" spans="1:3" x14ac:dyDescent="0.3">
      <c r="A87" s="1">
        <v>0</v>
      </c>
      <c r="B87" t="s">
        <v>126</v>
      </c>
      <c r="C87" t="s">
        <v>1121</v>
      </c>
    </row>
    <row r="88" spans="1:3" x14ac:dyDescent="0.3">
      <c r="A88" s="1">
        <v>1</v>
      </c>
      <c r="B88" t="s">
        <v>128</v>
      </c>
      <c r="C88" t="s">
        <v>1122</v>
      </c>
    </row>
    <row r="89" spans="1:3" x14ac:dyDescent="0.3">
      <c r="A89" s="1">
        <v>2</v>
      </c>
      <c r="B89" t="s">
        <v>130</v>
      </c>
      <c r="C89" t="s">
        <v>1123</v>
      </c>
    </row>
    <row r="90" spans="1:3" x14ac:dyDescent="0.3">
      <c r="A90" s="1">
        <v>3</v>
      </c>
      <c r="B90" t="s">
        <v>132</v>
      </c>
      <c r="C90" t="s">
        <v>1124</v>
      </c>
    </row>
    <row r="91" spans="1:3" x14ac:dyDescent="0.3">
      <c r="A91" s="1">
        <v>4</v>
      </c>
      <c r="B91" t="s">
        <v>134</v>
      </c>
      <c r="C91" t="s">
        <v>1125</v>
      </c>
    </row>
    <row r="92" spans="1:3" x14ac:dyDescent="0.3">
      <c r="A92" s="1">
        <v>5</v>
      </c>
      <c r="B92" t="s">
        <v>136</v>
      </c>
      <c r="C92" t="s">
        <v>1126</v>
      </c>
    </row>
    <row r="93" spans="1:3" x14ac:dyDescent="0.3">
      <c r="A93" s="1">
        <v>6</v>
      </c>
      <c r="B93" t="s">
        <v>138</v>
      </c>
      <c r="C93" t="s">
        <v>1088</v>
      </c>
    </row>
    <row r="94" spans="1:3" x14ac:dyDescent="0.3">
      <c r="A94" s="1">
        <v>7</v>
      </c>
      <c r="B94" t="s">
        <v>139</v>
      </c>
    </row>
    <row r="96" spans="1:3" x14ac:dyDescent="0.3">
      <c r="A96" s="1">
        <v>0</v>
      </c>
      <c r="B96" t="s">
        <v>140</v>
      </c>
      <c r="C96" t="s">
        <v>1127</v>
      </c>
    </row>
    <row r="97" spans="1:3" x14ac:dyDescent="0.3">
      <c r="A97" s="1">
        <v>1</v>
      </c>
      <c r="B97" t="s">
        <v>142</v>
      </c>
      <c r="C97" t="s">
        <v>1128</v>
      </c>
    </row>
    <row r="98" spans="1:3" x14ac:dyDescent="0.3">
      <c r="A98" s="1">
        <v>2</v>
      </c>
      <c r="B98" t="s">
        <v>144</v>
      </c>
      <c r="C98" t="s">
        <v>1129</v>
      </c>
    </row>
    <row r="99" spans="1:3" x14ac:dyDescent="0.3">
      <c r="A99" s="1">
        <v>3</v>
      </c>
      <c r="B99" t="s">
        <v>146</v>
      </c>
      <c r="C99" t="s">
        <v>1051</v>
      </c>
    </row>
    <row r="100" spans="1:3" x14ac:dyDescent="0.3">
      <c r="A100" s="1">
        <v>4</v>
      </c>
      <c r="B100" t="s">
        <v>148</v>
      </c>
      <c r="C100" t="s">
        <v>1130</v>
      </c>
    </row>
    <row r="101" spans="1:3" x14ac:dyDescent="0.3">
      <c r="A101" s="1">
        <v>5</v>
      </c>
      <c r="B101" t="s">
        <v>149</v>
      </c>
      <c r="C101" t="s">
        <v>1131</v>
      </c>
    </row>
    <row r="103" spans="1:3" x14ac:dyDescent="0.3">
      <c r="A103" s="1">
        <v>0</v>
      </c>
      <c r="B103" t="s">
        <v>151</v>
      </c>
      <c r="C103" t="s">
        <v>1132</v>
      </c>
    </row>
    <row r="104" spans="1:3" x14ac:dyDescent="0.3">
      <c r="A104" s="1">
        <v>1</v>
      </c>
      <c r="B104" t="s">
        <v>152</v>
      </c>
      <c r="C104" t="s">
        <v>1133</v>
      </c>
    </row>
    <row r="106" spans="1:3" x14ac:dyDescent="0.3">
      <c r="A106" s="1">
        <v>0</v>
      </c>
      <c r="B106" t="s">
        <v>23</v>
      </c>
      <c r="C106" t="s">
        <v>65</v>
      </c>
    </row>
    <row r="107" spans="1:3" x14ac:dyDescent="0.3">
      <c r="A107" s="1">
        <v>1</v>
      </c>
      <c r="B107" t="s">
        <v>153</v>
      </c>
      <c r="C107" t="s">
        <v>1134</v>
      </c>
    </row>
    <row r="108" spans="1:3" x14ac:dyDescent="0.3">
      <c r="A108" s="1">
        <v>2</v>
      </c>
      <c r="B108" t="s">
        <v>155</v>
      </c>
      <c r="C108" t="s">
        <v>156</v>
      </c>
    </row>
    <row r="109" spans="1:3" x14ac:dyDescent="0.3">
      <c r="A109" s="1">
        <v>3</v>
      </c>
      <c r="B109" t="s">
        <v>157</v>
      </c>
      <c r="C109" t="s">
        <v>1135</v>
      </c>
    </row>
    <row r="110" spans="1:3" x14ac:dyDescent="0.3">
      <c r="A110" s="1">
        <v>4</v>
      </c>
      <c r="B110" t="s">
        <v>159</v>
      </c>
      <c r="C110" t="s">
        <v>1136</v>
      </c>
    </row>
    <row r="111" spans="1:3" x14ac:dyDescent="0.3">
      <c r="A111" s="1">
        <v>5</v>
      </c>
      <c r="B111" t="s">
        <v>161</v>
      </c>
      <c r="C111" t="s">
        <v>1137</v>
      </c>
    </row>
    <row r="112" spans="1:3" x14ac:dyDescent="0.3">
      <c r="A112" s="1">
        <v>6</v>
      </c>
      <c r="B112" t="s">
        <v>163</v>
      </c>
      <c r="C112" t="s">
        <v>1138</v>
      </c>
    </row>
    <row r="114" spans="1:3" x14ac:dyDescent="0.3">
      <c r="A114" s="1">
        <v>0</v>
      </c>
      <c r="B114" t="s">
        <v>165</v>
      </c>
      <c r="C114" t="s">
        <v>1139</v>
      </c>
    </row>
    <row r="115" spans="1:3" x14ac:dyDescent="0.3">
      <c r="A115" s="1">
        <v>1</v>
      </c>
      <c r="B115" t="s">
        <v>167</v>
      </c>
      <c r="C115" t="s">
        <v>1140</v>
      </c>
    </row>
    <row r="116" spans="1:3" x14ac:dyDescent="0.3">
      <c r="A116" s="1">
        <v>2</v>
      </c>
      <c r="B116" t="s">
        <v>169</v>
      </c>
      <c r="C116" t="s">
        <v>1141</v>
      </c>
    </row>
    <row r="117" spans="1:3" x14ac:dyDescent="0.3">
      <c r="A117" s="1">
        <v>3</v>
      </c>
      <c r="B117" t="s">
        <v>171</v>
      </c>
      <c r="C117" t="s">
        <v>1142</v>
      </c>
    </row>
    <row r="118" spans="1:3" x14ac:dyDescent="0.3">
      <c r="A118" s="1">
        <v>4</v>
      </c>
      <c r="B118" t="s">
        <v>173</v>
      </c>
    </row>
    <row r="119" spans="1:3" x14ac:dyDescent="0.3">
      <c r="A119" s="1">
        <v>5</v>
      </c>
      <c r="B119" t="s">
        <v>174</v>
      </c>
    </row>
    <row r="120" spans="1:3" x14ac:dyDescent="0.3">
      <c r="A120" s="1">
        <v>6</v>
      </c>
      <c r="B120" t="s">
        <v>175</v>
      </c>
    </row>
    <row r="121" spans="1:3" x14ac:dyDescent="0.3">
      <c r="A121" s="1">
        <v>7</v>
      </c>
      <c r="B121" t="s">
        <v>176</v>
      </c>
    </row>
    <row r="122" spans="1:3" x14ac:dyDescent="0.3">
      <c r="A122" s="1">
        <v>8</v>
      </c>
      <c r="B122" t="s">
        <v>177</v>
      </c>
    </row>
    <row r="123" spans="1:3" x14ac:dyDescent="0.3">
      <c r="A123" s="1">
        <v>9</v>
      </c>
      <c r="B123" t="s">
        <v>178</v>
      </c>
    </row>
    <row r="125" spans="1:3" x14ac:dyDescent="0.3">
      <c r="A125" s="1">
        <v>0</v>
      </c>
      <c r="B125" t="s">
        <v>179</v>
      </c>
    </row>
    <row r="126" spans="1:3" x14ac:dyDescent="0.3">
      <c r="A126" s="1">
        <v>1</v>
      </c>
      <c r="B126" t="s">
        <v>180</v>
      </c>
    </row>
    <row r="127" spans="1:3" x14ac:dyDescent="0.3">
      <c r="A127" s="1">
        <v>2</v>
      </c>
      <c r="B127" t="s">
        <v>181</v>
      </c>
    </row>
    <row r="128" spans="1:3" x14ac:dyDescent="0.3">
      <c r="A128" s="1">
        <v>3</v>
      </c>
      <c r="B128" t="s">
        <v>183</v>
      </c>
    </row>
    <row r="129" spans="1:6" x14ac:dyDescent="0.3">
      <c r="A129" s="1">
        <v>4</v>
      </c>
      <c r="B129" t="s">
        <v>185</v>
      </c>
    </row>
    <row r="130" spans="1:6" x14ac:dyDescent="0.3">
      <c r="A130" s="1">
        <v>5</v>
      </c>
      <c r="B130" t="s">
        <v>186</v>
      </c>
    </row>
    <row r="131" spans="1:6" x14ac:dyDescent="0.3">
      <c r="A131" s="1">
        <v>6</v>
      </c>
      <c r="B131" t="s">
        <v>187</v>
      </c>
    </row>
    <row r="132" spans="1:6" x14ac:dyDescent="0.3">
      <c r="A132" s="1">
        <v>7</v>
      </c>
      <c r="B132" t="s">
        <v>188</v>
      </c>
    </row>
    <row r="133" spans="1:6" x14ac:dyDescent="0.3">
      <c r="A133" s="1">
        <v>8</v>
      </c>
      <c r="B133" t="s">
        <v>189</v>
      </c>
      <c r="C133" t="s">
        <v>1143</v>
      </c>
    </row>
    <row r="134" spans="1:6" x14ac:dyDescent="0.3">
      <c r="A134" s="1">
        <v>9</v>
      </c>
      <c r="B134" t="s">
        <v>190</v>
      </c>
      <c r="C134" t="s">
        <v>1144</v>
      </c>
    </row>
    <row r="137" spans="1:6" x14ac:dyDescent="0.3">
      <c r="B137" s="1" t="s">
        <v>191</v>
      </c>
      <c r="C137" s="1" t="s">
        <v>192</v>
      </c>
      <c r="D137" s="1" t="s">
        <v>193</v>
      </c>
      <c r="E137" s="1" t="s">
        <v>194</v>
      </c>
      <c r="F137" s="1" t="s">
        <v>195</v>
      </c>
    </row>
    <row r="138" spans="1:6" x14ac:dyDescent="0.3">
      <c r="A138" s="1">
        <v>0</v>
      </c>
      <c r="B138" t="s">
        <v>1145</v>
      </c>
      <c r="C138" t="s">
        <v>1146</v>
      </c>
      <c r="F138">
        <v>55</v>
      </c>
    </row>
    <row r="139" spans="1:6" x14ac:dyDescent="0.3">
      <c r="A139" s="1">
        <v>1</v>
      </c>
      <c r="B139" t="s">
        <v>1147</v>
      </c>
      <c r="C139" t="s">
        <v>1148</v>
      </c>
      <c r="F139">
        <v>43</v>
      </c>
    </row>
    <row r="140" spans="1:6" x14ac:dyDescent="0.3">
      <c r="A140" s="1">
        <v>2</v>
      </c>
      <c r="B140" t="s">
        <v>1149</v>
      </c>
      <c r="C140" t="s">
        <v>201</v>
      </c>
      <c r="F140">
        <v>74</v>
      </c>
    </row>
    <row r="141" spans="1:6" x14ac:dyDescent="0.3">
      <c r="A141" s="1">
        <v>3</v>
      </c>
      <c r="B141" t="s">
        <v>1150</v>
      </c>
      <c r="C141" t="s">
        <v>1151</v>
      </c>
    </row>
    <row r="142" spans="1:6" x14ac:dyDescent="0.3">
      <c r="A142" s="1">
        <v>4</v>
      </c>
      <c r="B142" t="s">
        <v>1152</v>
      </c>
      <c r="C142" t="s">
        <v>1153</v>
      </c>
      <c r="F142">
        <v>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8"/>
  <sheetViews>
    <sheetView topLeftCell="B319" workbookViewId="0">
      <selection activeCell="B145" sqref="B145"/>
    </sheetView>
  </sheetViews>
  <sheetFormatPr defaultRowHeight="14.4" x14ac:dyDescent="0.3"/>
  <cols>
    <col min="1" max="1" width="0" hidden="1" customWidth="1"/>
    <col min="2" max="7" width="20.6640625" customWidth="1"/>
    <col min="9" max="9" width="20" bestFit="1" customWidth="1"/>
  </cols>
  <sheetData>
    <row r="1" spans="1:11" x14ac:dyDescent="0.3">
      <c r="B1" t="s">
        <v>0</v>
      </c>
      <c r="C1" t="s">
        <v>1154</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Associated Banc-</v>
      </c>
    </row>
    <row r="2" spans="1:11" x14ac:dyDescent="0.3">
      <c r="B2" t="s">
        <v>2</v>
      </c>
      <c r="C2" t="s">
        <v>1155</v>
      </c>
      <c r="K2" t="str">
        <f>LEFT(C1,FIND("(",C1) - 2)</f>
        <v>Associated Banc-Corp</v>
      </c>
    </row>
    <row r="3" spans="1:11" x14ac:dyDescent="0.3">
      <c r="K3" t="str">
        <f>" is scheduled to report earnings "&amp;IFERROR("between "&amp;LEFT(C20,FIND("-",C20)-2)&amp;" and "&amp;RIGHT(C20,FIND("-",C20)-2),"on "&amp;C20)</f>
        <v xml:space="preserve"> is scheduled to report earnings on Jul 20, 2017</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$24.85, down .6% after opening at the same price as yesterday's close</v>
      </c>
    </row>
    <row r="5" spans="1:11" x14ac:dyDescent="0.3">
      <c r="K5" t="str">
        <f>"The one year target estimate for " &amp; D1 &amp; " is " &amp; TEXT(C23,"$####.#0")</f>
        <v>The one year target estimate for Associated Banc- is $25.31</v>
      </c>
    </row>
    <row r="6" spans="1:11" x14ac:dyDescent="0.3">
      <c r="K6" t="str">
        <f>" which would be " &amp; IF(OR(LEFT(ABS((C23-C2)/C2*100),1)="8",LEFT(ABS((C23-C2)/C2*100),2)="18"), "an ", "a ")  &amp;TEXT(ABS((C23-C2)/C2),"####.#0%")&amp;IF((C23-C2)&gt;0," increase over"," decrease from")&amp;" the current price"</f>
        <v xml:space="preserve"> which would be a 1.85% increase over the current price</v>
      </c>
    </row>
    <row r="7" spans="1:11" x14ac:dyDescent="0.3">
      <c r="A7" s="1">
        <v>0</v>
      </c>
      <c r="B7" t="s">
        <v>5</v>
      </c>
      <c r="C7" t="s">
        <v>1156</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increase by 2.78% over last quarter based on the average of 16 analyst estimates (Yahoo Finance)</v>
      </c>
    </row>
    <row r="8" spans="1:11" x14ac:dyDescent="0.3">
      <c r="A8" s="1">
        <v>1</v>
      </c>
      <c r="B8" t="s">
        <v>7</v>
      </c>
      <c r="C8" t="s">
        <v>1156</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9</v>
      </c>
      <c r="C9" t="s">
        <v>1157</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11</v>
      </c>
      <c r="C10" t="s">
        <v>1158</v>
      </c>
    </row>
    <row r="11" spans="1:11" x14ac:dyDescent="0.3">
      <c r="A11" s="1">
        <v>4</v>
      </c>
      <c r="B11" t="s">
        <v>13</v>
      </c>
      <c r="C11" t="s">
        <v>1159</v>
      </c>
    </row>
    <row r="12" spans="1:11" x14ac:dyDescent="0.3">
      <c r="A12" s="1">
        <v>5</v>
      </c>
      <c r="B12" t="s">
        <v>15</v>
      </c>
      <c r="C12" t="s">
        <v>1160</v>
      </c>
      <c r="D12" t="str">
        <f>LEFT(C12,FIND("-",C12)-2)</f>
        <v>17.52</v>
      </c>
      <c r="E12" t="str">
        <f>TRIM(RIGHT(C12,FIND("-",C12)-1))</f>
        <v>26.70</v>
      </c>
    </row>
    <row r="13" spans="1:11" x14ac:dyDescent="0.3">
      <c r="A13" s="1">
        <v>6</v>
      </c>
      <c r="B13" t="s">
        <v>17</v>
      </c>
      <c r="C13" t="s">
        <v>1161</v>
      </c>
    </row>
    <row r="14" spans="1:11" x14ac:dyDescent="0.3">
      <c r="A14" s="1">
        <v>7</v>
      </c>
      <c r="B14" t="s">
        <v>19</v>
      </c>
      <c r="C14" t="s">
        <v>1162</v>
      </c>
    </row>
    <row r="16" spans="1:11" x14ac:dyDescent="0.3">
      <c r="A16" s="1">
        <v>0</v>
      </c>
      <c r="B16" t="s">
        <v>21</v>
      </c>
      <c r="C16" t="s">
        <v>1163</v>
      </c>
    </row>
    <row r="17" spans="1:11" x14ac:dyDescent="0.3">
      <c r="A17" s="1">
        <v>1</v>
      </c>
      <c r="B17" t="s">
        <v>23</v>
      </c>
      <c r="C17" t="s">
        <v>1164</v>
      </c>
      <c r="K17" t="str">
        <f>K2 &amp; K3 &amp; ". " &amp; K4 &amp; ". " &amp; K5 &amp; K6 &amp; ". " &amp; K7 &amp; ". " &amp; K8 &amp; ". " &amp; K9 &amp; "."</f>
        <v>Associated Banc-Corp is scheduled to report earnings on Jul 20, 2017. The stock is currently trading at $24.85, down .6% after opening at the same price as yesterday's close. The one year target estimate for Associated Banc- is $25.31 which would be a 1.85% increase over the current price. Earnings are expected to increase by 2.78% over last quarter based on the average of 16 analyst estimates (Yahoo Finance). The stock is trading in the high end of its 52-week range. Over the last 4 quarters, we've seen a positive earnings surprise 4 times, and a negative earnings surprise 0 times.</v>
      </c>
    </row>
    <row r="18" spans="1:11" x14ac:dyDescent="0.3">
      <c r="A18" s="1">
        <v>2</v>
      </c>
      <c r="B18" t="s">
        <v>24</v>
      </c>
      <c r="C18" t="s">
        <v>1165</v>
      </c>
    </row>
    <row r="19" spans="1:11" x14ac:dyDescent="0.3">
      <c r="A19" s="1">
        <v>3</v>
      </c>
      <c r="B19" t="s">
        <v>26</v>
      </c>
      <c r="C19" t="s">
        <v>1166</v>
      </c>
    </row>
    <row r="20" spans="1:11" x14ac:dyDescent="0.3">
      <c r="A20" s="1">
        <v>4</v>
      </c>
      <c r="B20" t="s">
        <v>28</v>
      </c>
      <c r="C20" t="s">
        <v>1167</v>
      </c>
    </row>
    <row r="21" spans="1:11" x14ac:dyDescent="0.3">
      <c r="A21" s="1">
        <v>5</v>
      </c>
      <c r="B21" t="s">
        <v>30</v>
      </c>
      <c r="C21" t="s">
        <v>1168</v>
      </c>
    </row>
    <row r="22" spans="1:11" x14ac:dyDescent="0.3">
      <c r="A22" s="1">
        <v>6</v>
      </c>
      <c r="B22" t="s">
        <v>32</v>
      </c>
      <c r="C22" t="s">
        <v>1169</v>
      </c>
    </row>
    <row r="23" spans="1:11" x14ac:dyDescent="0.3">
      <c r="A23" s="1">
        <v>7</v>
      </c>
      <c r="B23" t="s">
        <v>33</v>
      </c>
      <c r="C23" t="s">
        <v>1170</v>
      </c>
    </row>
    <row r="26" spans="1:11" x14ac:dyDescent="0.3">
      <c r="B26" s="1" t="s">
        <v>35</v>
      </c>
      <c r="C26" s="1" t="s">
        <v>36</v>
      </c>
      <c r="D26" s="1" t="s">
        <v>37</v>
      </c>
      <c r="E26" s="1" t="s">
        <v>38</v>
      </c>
      <c r="F26" s="1" t="s">
        <v>39</v>
      </c>
    </row>
    <row r="27" spans="1:11" x14ac:dyDescent="0.3">
      <c r="A27" s="1">
        <v>0</v>
      </c>
      <c r="B27" t="s">
        <v>40</v>
      </c>
      <c r="C27">
        <v>16</v>
      </c>
      <c r="D27">
        <v>16</v>
      </c>
      <c r="E27">
        <v>16</v>
      </c>
      <c r="F27">
        <v>16</v>
      </c>
    </row>
    <row r="28" spans="1:11" x14ac:dyDescent="0.3">
      <c r="A28" s="1">
        <v>1</v>
      </c>
      <c r="B28" t="s">
        <v>41</v>
      </c>
      <c r="C28">
        <v>0.36</v>
      </c>
      <c r="D28">
        <v>0.37</v>
      </c>
      <c r="E28">
        <v>1.45</v>
      </c>
      <c r="F28">
        <v>1.61</v>
      </c>
    </row>
    <row r="29" spans="1:11" x14ac:dyDescent="0.3">
      <c r="A29" s="1">
        <v>2</v>
      </c>
      <c r="B29" t="s">
        <v>42</v>
      </c>
      <c r="C29">
        <v>0.34</v>
      </c>
      <c r="D29">
        <v>0.35</v>
      </c>
      <c r="E29">
        <v>1.39</v>
      </c>
      <c r="F29">
        <v>1.54</v>
      </c>
    </row>
    <row r="30" spans="1:11" x14ac:dyDescent="0.3">
      <c r="A30" s="1">
        <v>3</v>
      </c>
      <c r="B30" t="s">
        <v>43</v>
      </c>
      <c r="C30">
        <v>0.37</v>
      </c>
      <c r="D30">
        <v>0.39</v>
      </c>
      <c r="E30">
        <v>1.52</v>
      </c>
      <c r="F30">
        <v>1.75</v>
      </c>
    </row>
    <row r="31" spans="1:11" x14ac:dyDescent="0.3">
      <c r="A31" s="1">
        <v>4</v>
      </c>
      <c r="B31" t="s">
        <v>44</v>
      </c>
      <c r="C31">
        <v>0.31</v>
      </c>
      <c r="D31">
        <v>0.34</v>
      </c>
      <c r="E31">
        <v>1.26</v>
      </c>
      <c r="F31">
        <v>1.45</v>
      </c>
    </row>
    <row r="33" spans="1:6" x14ac:dyDescent="0.3">
      <c r="B33" s="1" t="s">
        <v>45</v>
      </c>
      <c r="C33" s="1" t="s">
        <v>36</v>
      </c>
      <c r="D33" s="1" t="s">
        <v>37</v>
      </c>
      <c r="E33" s="1" t="s">
        <v>38</v>
      </c>
      <c r="F33" s="1" t="s">
        <v>39</v>
      </c>
    </row>
    <row r="34" spans="1:6" x14ac:dyDescent="0.3">
      <c r="A34" s="1">
        <v>0</v>
      </c>
      <c r="B34" t="s">
        <v>40</v>
      </c>
      <c r="C34" t="s">
        <v>1171</v>
      </c>
      <c r="D34" t="s">
        <v>1171</v>
      </c>
      <c r="E34" t="s">
        <v>1172</v>
      </c>
      <c r="F34" t="s">
        <v>1172</v>
      </c>
    </row>
    <row r="35" spans="1:6" x14ac:dyDescent="0.3">
      <c r="A35" s="1">
        <v>1</v>
      </c>
      <c r="B35" t="s">
        <v>41</v>
      </c>
      <c r="C35" t="s">
        <v>1173</v>
      </c>
      <c r="D35" t="s">
        <v>1174</v>
      </c>
      <c r="E35" t="s">
        <v>1175</v>
      </c>
      <c r="F35" t="s">
        <v>1176</v>
      </c>
    </row>
    <row r="36" spans="1:6" x14ac:dyDescent="0.3">
      <c r="A36" s="1">
        <v>2</v>
      </c>
      <c r="B36" t="s">
        <v>42</v>
      </c>
      <c r="C36" t="s">
        <v>1177</v>
      </c>
      <c r="D36" t="s">
        <v>1178</v>
      </c>
      <c r="E36" t="s">
        <v>1179</v>
      </c>
      <c r="F36" t="s">
        <v>1180</v>
      </c>
    </row>
    <row r="37" spans="1:6" x14ac:dyDescent="0.3">
      <c r="A37" s="1">
        <v>3</v>
      </c>
      <c r="B37" t="s">
        <v>43</v>
      </c>
      <c r="C37" t="s">
        <v>1181</v>
      </c>
      <c r="D37" t="s">
        <v>1182</v>
      </c>
      <c r="E37" t="s">
        <v>1180</v>
      </c>
      <c r="F37" t="s">
        <v>1183</v>
      </c>
    </row>
    <row r="38" spans="1:6" x14ac:dyDescent="0.3">
      <c r="A38" s="1">
        <v>4</v>
      </c>
      <c r="B38" t="s">
        <v>53</v>
      </c>
      <c r="C38" t="s">
        <v>1184</v>
      </c>
      <c r="D38" t="s">
        <v>1185</v>
      </c>
      <c r="E38" t="s">
        <v>1179</v>
      </c>
      <c r="F38" t="s">
        <v>1175</v>
      </c>
    </row>
    <row r="39" spans="1:6" x14ac:dyDescent="0.3">
      <c r="A39" s="1">
        <v>5</v>
      </c>
      <c r="B39" t="s">
        <v>55</v>
      </c>
      <c r="C39" t="s">
        <v>1186</v>
      </c>
      <c r="D39" t="s">
        <v>1187</v>
      </c>
      <c r="E39" t="s">
        <v>1188</v>
      </c>
      <c r="F39" t="s">
        <v>1189</v>
      </c>
    </row>
    <row r="41" spans="1:6" x14ac:dyDescent="0.3">
      <c r="B41" s="1" t="s">
        <v>58</v>
      </c>
      <c r="C41" s="1" t="s">
        <v>241</v>
      </c>
      <c r="D41" s="1" t="s">
        <v>242</v>
      </c>
      <c r="E41" s="1" t="s">
        <v>243</v>
      </c>
      <c r="F41" s="1" t="s">
        <v>244</v>
      </c>
    </row>
    <row r="42" spans="1:6" x14ac:dyDescent="0.3">
      <c r="A42" s="1">
        <v>0</v>
      </c>
      <c r="B42" t="s">
        <v>63</v>
      </c>
      <c r="C42">
        <v>0.31</v>
      </c>
      <c r="D42" t="s">
        <v>1190</v>
      </c>
      <c r="E42" t="s">
        <v>1190</v>
      </c>
      <c r="F42" t="s">
        <v>1190</v>
      </c>
    </row>
    <row r="43" spans="1:6" x14ac:dyDescent="0.3">
      <c r="A43" s="1">
        <v>1</v>
      </c>
      <c r="B43" t="s">
        <v>66</v>
      </c>
      <c r="C43">
        <v>0.31</v>
      </c>
      <c r="D43" t="s">
        <v>1191</v>
      </c>
      <c r="E43" t="s">
        <v>1191</v>
      </c>
      <c r="F43" t="s">
        <v>1103</v>
      </c>
    </row>
    <row r="44" spans="1:6" x14ac:dyDescent="0.3">
      <c r="A44" s="1">
        <v>2</v>
      </c>
      <c r="B44" t="s">
        <v>69</v>
      </c>
      <c r="D44" t="s">
        <v>1192</v>
      </c>
      <c r="E44" t="s">
        <v>1192</v>
      </c>
      <c r="F44" t="s">
        <v>64</v>
      </c>
    </row>
    <row r="45" spans="1:6" x14ac:dyDescent="0.3">
      <c r="A45" s="1">
        <v>3</v>
      </c>
      <c r="B45" t="s">
        <v>72</v>
      </c>
      <c r="D45" t="s">
        <v>1193</v>
      </c>
      <c r="E45" t="s">
        <v>1193</v>
      </c>
      <c r="F45" t="s">
        <v>1194</v>
      </c>
    </row>
    <row r="47" spans="1:6" x14ac:dyDescent="0.3">
      <c r="B47" s="1" t="s">
        <v>75</v>
      </c>
      <c r="C47" s="1" t="s">
        <v>36</v>
      </c>
      <c r="D47" s="1" t="s">
        <v>37</v>
      </c>
      <c r="E47" s="1" t="s">
        <v>38</v>
      </c>
      <c r="F47" s="1" t="s">
        <v>39</v>
      </c>
    </row>
    <row r="48" spans="1:6" x14ac:dyDescent="0.3">
      <c r="A48" s="1">
        <v>0</v>
      </c>
      <c r="B48" t="s">
        <v>76</v>
      </c>
      <c r="C48">
        <v>0.36</v>
      </c>
      <c r="D48">
        <v>0.37</v>
      </c>
      <c r="E48">
        <v>1.45</v>
      </c>
      <c r="F48">
        <v>1.61</v>
      </c>
    </row>
    <row r="49" spans="1:6" x14ac:dyDescent="0.3">
      <c r="A49" s="1">
        <v>1</v>
      </c>
      <c r="B49" t="s">
        <v>77</v>
      </c>
      <c r="C49">
        <v>0.36</v>
      </c>
      <c r="D49">
        <v>0.37</v>
      </c>
      <c r="E49">
        <v>1.45</v>
      </c>
      <c r="F49">
        <v>1.6</v>
      </c>
    </row>
    <row r="50" spans="1:6" x14ac:dyDescent="0.3">
      <c r="A50" s="1">
        <v>2</v>
      </c>
      <c r="B50" t="s">
        <v>78</v>
      </c>
      <c r="C50">
        <v>0.36</v>
      </c>
      <c r="D50">
        <v>0.37</v>
      </c>
      <c r="E50">
        <v>1.45</v>
      </c>
      <c r="F50">
        <v>1.6</v>
      </c>
    </row>
    <row r="51" spans="1:6" x14ac:dyDescent="0.3">
      <c r="A51" s="1">
        <v>3</v>
      </c>
      <c r="B51" t="s">
        <v>79</v>
      </c>
      <c r="C51">
        <v>0.36</v>
      </c>
      <c r="D51">
        <v>0.37</v>
      </c>
      <c r="E51">
        <v>1.45</v>
      </c>
      <c r="F51">
        <v>1.6</v>
      </c>
    </row>
    <row r="52" spans="1:6" x14ac:dyDescent="0.3">
      <c r="A52" s="1">
        <v>4</v>
      </c>
      <c r="B52" t="s">
        <v>80</v>
      </c>
      <c r="C52">
        <v>0.35</v>
      </c>
      <c r="D52">
        <v>0.37</v>
      </c>
      <c r="E52">
        <v>1.4</v>
      </c>
      <c r="F52">
        <v>1.59</v>
      </c>
    </row>
    <row r="54" spans="1:6" x14ac:dyDescent="0.3">
      <c r="B54" s="1" t="s">
        <v>81</v>
      </c>
      <c r="C54" s="1" t="s">
        <v>36</v>
      </c>
      <c r="D54" s="1" t="s">
        <v>37</v>
      </c>
      <c r="E54" s="1" t="s">
        <v>38</v>
      </c>
      <c r="F54" s="1" t="s">
        <v>39</v>
      </c>
    </row>
    <row r="55" spans="1:6" x14ac:dyDescent="0.3">
      <c r="A55" s="1">
        <v>0</v>
      </c>
      <c r="B55" t="s">
        <v>82</v>
      </c>
      <c r="F55">
        <v>1</v>
      </c>
    </row>
    <row r="56" spans="1:6" x14ac:dyDescent="0.3">
      <c r="A56" s="1">
        <v>1</v>
      </c>
      <c r="B56" t="s">
        <v>83</v>
      </c>
      <c r="C56">
        <v>2</v>
      </c>
      <c r="D56">
        <v>4</v>
      </c>
      <c r="E56">
        <v>3</v>
      </c>
      <c r="F56">
        <v>1</v>
      </c>
    </row>
    <row r="57" spans="1:6" x14ac:dyDescent="0.3">
      <c r="A57" s="1">
        <v>2</v>
      </c>
      <c r="B57" t="s">
        <v>84</v>
      </c>
    </row>
    <row r="58" spans="1:6" x14ac:dyDescent="0.3">
      <c r="A58" s="1">
        <v>3</v>
      </c>
      <c r="B58" t="s">
        <v>85</v>
      </c>
    </row>
    <row r="60" spans="1:6" x14ac:dyDescent="0.3">
      <c r="B60" s="1" t="s">
        <v>86</v>
      </c>
      <c r="C60" s="1" t="s">
        <v>1195</v>
      </c>
      <c r="D60" s="1" t="s">
        <v>88</v>
      </c>
      <c r="E60" s="1" t="s">
        <v>89</v>
      </c>
      <c r="F60" s="1" t="s">
        <v>90</v>
      </c>
    </row>
    <row r="61" spans="1:6" x14ac:dyDescent="0.3">
      <c r="A61" s="1">
        <v>0</v>
      </c>
      <c r="B61" t="s">
        <v>91</v>
      </c>
      <c r="C61" t="s">
        <v>1196</v>
      </c>
      <c r="F61">
        <v>0.19</v>
      </c>
    </row>
    <row r="62" spans="1:6" x14ac:dyDescent="0.3">
      <c r="A62" s="1">
        <v>1</v>
      </c>
      <c r="B62" t="s">
        <v>93</v>
      </c>
      <c r="C62" t="s">
        <v>1197</v>
      </c>
      <c r="F62">
        <v>0.21</v>
      </c>
    </row>
    <row r="63" spans="1:6" x14ac:dyDescent="0.3">
      <c r="A63" s="1">
        <v>2</v>
      </c>
      <c r="B63" t="s">
        <v>95</v>
      </c>
      <c r="C63" t="s">
        <v>1198</v>
      </c>
      <c r="F63">
        <v>0.08</v>
      </c>
    </row>
    <row r="64" spans="1:6" x14ac:dyDescent="0.3">
      <c r="A64" s="1">
        <v>3</v>
      </c>
      <c r="B64" t="s">
        <v>96</v>
      </c>
      <c r="C64" t="s">
        <v>1199</v>
      </c>
      <c r="F64">
        <v>0.12</v>
      </c>
    </row>
    <row r="65" spans="1:6" x14ac:dyDescent="0.3">
      <c r="A65" s="1">
        <v>4</v>
      </c>
      <c r="B65" t="s">
        <v>98</v>
      </c>
      <c r="C65" t="s">
        <v>1200</v>
      </c>
      <c r="F65">
        <v>0.09</v>
      </c>
    </row>
    <row r="66" spans="1:6" x14ac:dyDescent="0.3">
      <c r="A66" s="1">
        <v>5</v>
      </c>
      <c r="B66" t="s">
        <v>100</v>
      </c>
      <c r="C66" t="s">
        <v>1201</v>
      </c>
    </row>
    <row r="68" spans="1:6" x14ac:dyDescent="0.3">
      <c r="A68" s="1">
        <v>0</v>
      </c>
      <c r="B68" t="s">
        <v>102</v>
      </c>
      <c r="C68" t="s">
        <v>1163</v>
      </c>
    </row>
    <row r="69" spans="1:6" x14ac:dyDescent="0.3">
      <c r="A69" s="1">
        <v>1</v>
      </c>
      <c r="B69" t="s">
        <v>103</v>
      </c>
    </row>
    <row r="70" spans="1:6" x14ac:dyDescent="0.3">
      <c r="A70" s="1">
        <v>2</v>
      </c>
      <c r="B70" t="s">
        <v>104</v>
      </c>
      <c r="C70" t="s">
        <v>1165</v>
      </c>
    </row>
    <row r="71" spans="1:6" x14ac:dyDescent="0.3">
      <c r="A71" s="1">
        <v>3</v>
      </c>
      <c r="B71" t="s">
        <v>105</v>
      </c>
      <c r="C71" t="s">
        <v>1202</v>
      </c>
    </row>
    <row r="72" spans="1:6" x14ac:dyDescent="0.3">
      <c r="A72" s="1">
        <v>4</v>
      </c>
      <c r="B72" t="s">
        <v>107</v>
      </c>
      <c r="C72" t="s">
        <v>1203</v>
      </c>
    </row>
    <row r="73" spans="1:6" x14ac:dyDescent="0.3">
      <c r="A73" s="1">
        <v>5</v>
      </c>
      <c r="B73" t="s">
        <v>109</v>
      </c>
      <c r="C73" t="s">
        <v>1204</v>
      </c>
    </row>
    <row r="74" spans="1:6" x14ac:dyDescent="0.3">
      <c r="A74" s="1">
        <v>6</v>
      </c>
      <c r="B74" t="s">
        <v>111</v>
      </c>
      <c r="C74" t="s">
        <v>504</v>
      </c>
    </row>
    <row r="75" spans="1:6" x14ac:dyDescent="0.3">
      <c r="A75" s="1">
        <v>7</v>
      </c>
      <c r="B75" t="s">
        <v>113</v>
      </c>
    </row>
    <row r="76" spans="1:6" x14ac:dyDescent="0.3">
      <c r="A76" s="1">
        <v>8</v>
      </c>
      <c r="B76" t="s">
        <v>114</v>
      </c>
    </row>
    <row r="78" spans="1:6" x14ac:dyDescent="0.3">
      <c r="A78" s="1">
        <v>0</v>
      </c>
      <c r="B78" t="s">
        <v>115</v>
      </c>
      <c r="C78" t="s">
        <v>116</v>
      </c>
    </row>
    <row r="79" spans="1:6" x14ac:dyDescent="0.3">
      <c r="A79" s="1">
        <v>1</v>
      </c>
      <c r="B79" t="s">
        <v>117</v>
      </c>
      <c r="C79" t="s">
        <v>118</v>
      </c>
    </row>
    <row r="81" spans="1:3" x14ac:dyDescent="0.3">
      <c r="A81" s="1">
        <v>0</v>
      </c>
      <c r="B81" t="s">
        <v>119</v>
      </c>
      <c r="C81" t="s">
        <v>1205</v>
      </c>
    </row>
    <row r="82" spans="1:3" x14ac:dyDescent="0.3">
      <c r="A82" s="1">
        <v>1</v>
      </c>
      <c r="B82" t="s">
        <v>121</v>
      </c>
      <c r="C82" t="s">
        <v>1206</v>
      </c>
    </row>
    <row r="84" spans="1:3" x14ac:dyDescent="0.3">
      <c r="A84" s="1">
        <v>0</v>
      </c>
      <c r="B84" t="s">
        <v>123</v>
      </c>
      <c r="C84" t="s">
        <v>1207</v>
      </c>
    </row>
    <row r="85" spans="1:3" x14ac:dyDescent="0.3">
      <c r="A85" s="1">
        <v>1</v>
      </c>
      <c r="B85" t="s">
        <v>124</v>
      </c>
      <c r="C85" t="s">
        <v>377</v>
      </c>
    </row>
    <row r="87" spans="1:3" x14ac:dyDescent="0.3">
      <c r="A87" s="1">
        <v>0</v>
      </c>
      <c r="B87" t="s">
        <v>126</v>
      </c>
      <c r="C87" t="s">
        <v>1208</v>
      </c>
    </row>
    <row r="88" spans="1:3" x14ac:dyDescent="0.3">
      <c r="A88" s="1">
        <v>1</v>
      </c>
      <c r="B88" t="s">
        <v>128</v>
      </c>
      <c r="C88" t="s">
        <v>1209</v>
      </c>
    </row>
    <row r="89" spans="1:3" x14ac:dyDescent="0.3">
      <c r="A89" s="1">
        <v>2</v>
      </c>
      <c r="B89" t="s">
        <v>130</v>
      </c>
      <c r="C89" t="s">
        <v>1210</v>
      </c>
    </row>
    <row r="90" spans="1:3" x14ac:dyDescent="0.3">
      <c r="A90" s="1">
        <v>3</v>
      </c>
      <c r="B90" t="s">
        <v>132</v>
      </c>
    </row>
    <row r="91" spans="1:3" x14ac:dyDescent="0.3">
      <c r="A91" s="1">
        <v>4</v>
      </c>
      <c r="B91" t="s">
        <v>134</v>
      </c>
    </row>
    <row r="92" spans="1:3" x14ac:dyDescent="0.3">
      <c r="A92" s="1">
        <v>5</v>
      </c>
      <c r="B92" t="s">
        <v>136</v>
      </c>
      <c r="C92" t="s">
        <v>1211</v>
      </c>
    </row>
    <row r="93" spans="1:3" x14ac:dyDescent="0.3">
      <c r="A93" s="1">
        <v>6</v>
      </c>
      <c r="B93" t="s">
        <v>138</v>
      </c>
      <c r="C93" t="s">
        <v>1166</v>
      </c>
    </row>
    <row r="94" spans="1:3" x14ac:dyDescent="0.3">
      <c r="A94" s="1">
        <v>7</v>
      </c>
      <c r="B94" t="s">
        <v>139</v>
      </c>
      <c r="C94" t="s">
        <v>1212</v>
      </c>
    </row>
    <row r="96" spans="1:3" x14ac:dyDescent="0.3">
      <c r="A96" s="1">
        <v>0</v>
      </c>
      <c r="B96" t="s">
        <v>140</v>
      </c>
      <c r="C96" t="s">
        <v>1213</v>
      </c>
    </row>
    <row r="97" spans="1:3" x14ac:dyDescent="0.3">
      <c r="A97" s="1">
        <v>1</v>
      </c>
      <c r="B97" t="s">
        <v>142</v>
      </c>
      <c r="C97" t="s">
        <v>1214</v>
      </c>
    </row>
    <row r="98" spans="1:3" x14ac:dyDescent="0.3">
      <c r="A98" s="1">
        <v>2</v>
      </c>
      <c r="B98" t="s">
        <v>144</v>
      </c>
      <c r="C98" t="s">
        <v>1215</v>
      </c>
    </row>
    <row r="99" spans="1:3" x14ac:dyDescent="0.3">
      <c r="A99" s="1">
        <v>3</v>
      </c>
      <c r="B99" t="s">
        <v>146</v>
      </c>
    </row>
    <row r="100" spans="1:3" x14ac:dyDescent="0.3">
      <c r="A100" s="1">
        <v>4</v>
      </c>
      <c r="B100" t="s">
        <v>148</v>
      </c>
    </row>
    <row r="101" spans="1:3" x14ac:dyDescent="0.3">
      <c r="A101" s="1">
        <v>5</v>
      </c>
      <c r="B101" t="s">
        <v>149</v>
      </c>
      <c r="C101" t="s">
        <v>1216</v>
      </c>
    </row>
    <row r="103" spans="1:3" x14ac:dyDescent="0.3">
      <c r="A103" s="1">
        <v>0</v>
      </c>
      <c r="B103" t="s">
        <v>151</v>
      </c>
      <c r="C103" t="s">
        <v>1217</v>
      </c>
    </row>
    <row r="104" spans="1:3" x14ac:dyDescent="0.3">
      <c r="A104" s="1">
        <v>1</v>
      </c>
      <c r="B104" t="s">
        <v>152</v>
      </c>
    </row>
    <row r="106" spans="1:3" x14ac:dyDescent="0.3">
      <c r="A106" s="1">
        <v>0</v>
      </c>
      <c r="B106" t="s">
        <v>23</v>
      </c>
      <c r="C106" t="s">
        <v>1164</v>
      </c>
    </row>
    <row r="107" spans="1:3" x14ac:dyDescent="0.3">
      <c r="A107" s="1">
        <v>1</v>
      </c>
      <c r="B107" t="s">
        <v>153</v>
      </c>
      <c r="C107" t="s">
        <v>1218</v>
      </c>
    </row>
    <row r="108" spans="1:3" x14ac:dyDescent="0.3">
      <c r="A108" s="1">
        <v>2</v>
      </c>
      <c r="B108" t="s">
        <v>155</v>
      </c>
      <c r="C108" t="s">
        <v>156</v>
      </c>
    </row>
    <row r="109" spans="1:3" x14ac:dyDescent="0.3">
      <c r="A109" s="1">
        <v>3</v>
      </c>
      <c r="B109" t="s">
        <v>157</v>
      </c>
      <c r="C109" t="s">
        <v>1219</v>
      </c>
    </row>
    <row r="110" spans="1:3" x14ac:dyDescent="0.3">
      <c r="A110" s="1">
        <v>4</v>
      </c>
      <c r="B110" t="s">
        <v>159</v>
      </c>
      <c r="C110" t="s">
        <v>1220</v>
      </c>
    </row>
    <row r="111" spans="1:3" x14ac:dyDescent="0.3">
      <c r="A111" s="1">
        <v>5</v>
      </c>
      <c r="B111" t="s">
        <v>161</v>
      </c>
      <c r="C111" t="s">
        <v>1221</v>
      </c>
    </row>
    <row r="112" spans="1:3" x14ac:dyDescent="0.3">
      <c r="A112" s="1">
        <v>6</v>
      </c>
      <c r="B112" t="s">
        <v>163</v>
      </c>
      <c r="C112" t="s">
        <v>1222</v>
      </c>
    </row>
    <row r="114" spans="1:3" x14ac:dyDescent="0.3">
      <c r="A114" s="1">
        <v>0</v>
      </c>
      <c r="B114" t="s">
        <v>165</v>
      </c>
      <c r="C114" t="s">
        <v>1223</v>
      </c>
    </row>
    <row r="115" spans="1:3" x14ac:dyDescent="0.3">
      <c r="A115" s="1">
        <v>1</v>
      </c>
      <c r="B115" t="s">
        <v>167</v>
      </c>
      <c r="C115" t="s">
        <v>1224</v>
      </c>
    </row>
    <row r="116" spans="1:3" x14ac:dyDescent="0.3">
      <c r="A116" s="1">
        <v>2</v>
      </c>
      <c r="B116" t="s">
        <v>169</v>
      </c>
      <c r="C116" t="s">
        <v>1225</v>
      </c>
    </row>
    <row r="117" spans="1:3" x14ac:dyDescent="0.3">
      <c r="A117" s="1">
        <v>3</v>
      </c>
      <c r="B117" t="s">
        <v>171</v>
      </c>
      <c r="C117" t="s">
        <v>1226</v>
      </c>
    </row>
    <row r="118" spans="1:3" x14ac:dyDescent="0.3">
      <c r="A118" s="1">
        <v>4</v>
      </c>
      <c r="B118" t="s">
        <v>173</v>
      </c>
      <c r="C118" t="s">
        <v>1227</v>
      </c>
    </row>
    <row r="119" spans="1:3" x14ac:dyDescent="0.3">
      <c r="A119" s="1">
        <v>5</v>
      </c>
      <c r="B119" t="s">
        <v>174</v>
      </c>
      <c r="C119" t="s">
        <v>1228</v>
      </c>
    </row>
    <row r="120" spans="1:3" x14ac:dyDescent="0.3">
      <c r="A120" s="1">
        <v>6</v>
      </c>
      <c r="B120" t="s">
        <v>175</v>
      </c>
      <c r="C120" t="s">
        <v>1229</v>
      </c>
    </row>
    <row r="121" spans="1:3" x14ac:dyDescent="0.3">
      <c r="A121" s="1">
        <v>7</v>
      </c>
      <c r="B121" t="s">
        <v>176</v>
      </c>
      <c r="C121" t="s">
        <v>1230</v>
      </c>
    </row>
    <row r="122" spans="1:3" x14ac:dyDescent="0.3">
      <c r="A122" s="1">
        <v>8</v>
      </c>
      <c r="B122" t="s">
        <v>177</v>
      </c>
      <c r="C122" t="s">
        <v>1231</v>
      </c>
    </row>
    <row r="123" spans="1:3" x14ac:dyDescent="0.3">
      <c r="A123" s="1">
        <v>9</v>
      </c>
      <c r="B123" t="s">
        <v>178</v>
      </c>
      <c r="C123" t="s">
        <v>1232</v>
      </c>
    </row>
    <row r="125" spans="1:3" x14ac:dyDescent="0.3">
      <c r="A125" s="1">
        <v>0</v>
      </c>
      <c r="B125" t="s">
        <v>179</v>
      </c>
      <c r="C125" t="s">
        <v>1233</v>
      </c>
    </row>
    <row r="126" spans="1:3" x14ac:dyDescent="0.3">
      <c r="A126" s="1">
        <v>1</v>
      </c>
      <c r="B126" t="s">
        <v>180</v>
      </c>
      <c r="C126" t="s">
        <v>1234</v>
      </c>
    </row>
    <row r="127" spans="1:3" x14ac:dyDescent="0.3">
      <c r="A127" s="1">
        <v>2</v>
      </c>
      <c r="B127" t="s">
        <v>181</v>
      </c>
      <c r="C127" t="s">
        <v>1051</v>
      </c>
    </row>
    <row r="128" spans="1:3" x14ac:dyDescent="0.3">
      <c r="A128" s="1">
        <v>3</v>
      </c>
      <c r="B128" t="s">
        <v>183</v>
      </c>
      <c r="C128" t="s">
        <v>1235</v>
      </c>
    </row>
    <row r="129" spans="1:8" x14ac:dyDescent="0.3">
      <c r="A129" s="1">
        <v>4</v>
      </c>
      <c r="B129" t="s">
        <v>185</v>
      </c>
      <c r="C129" t="s">
        <v>1236</v>
      </c>
    </row>
    <row r="130" spans="1:8" x14ac:dyDescent="0.3">
      <c r="A130" s="1">
        <v>5</v>
      </c>
      <c r="B130" t="s">
        <v>186</v>
      </c>
      <c r="C130" t="s">
        <v>1206</v>
      </c>
    </row>
    <row r="131" spans="1:8" x14ac:dyDescent="0.3">
      <c r="A131" s="1">
        <v>6</v>
      </c>
      <c r="B131" t="s">
        <v>187</v>
      </c>
      <c r="C131" t="s">
        <v>1237</v>
      </c>
    </row>
    <row r="132" spans="1:8" x14ac:dyDescent="0.3">
      <c r="A132" s="1">
        <v>7</v>
      </c>
      <c r="B132" t="s">
        <v>188</v>
      </c>
      <c r="C132" t="s">
        <v>1238</v>
      </c>
    </row>
    <row r="133" spans="1:8" x14ac:dyDescent="0.3">
      <c r="A133" s="1">
        <v>8</v>
      </c>
      <c r="B133" t="s">
        <v>189</v>
      </c>
      <c r="C133" t="s">
        <v>1239</v>
      </c>
    </row>
    <row r="134" spans="1:8" x14ac:dyDescent="0.3">
      <c r="A134" s="1">
        <v>9</v>
      </c>
      <c r="B134" t="s">
        <v>190</v>
      </c>
      <c r="C134" t="s">
        <v>1240</v>
      </c>
    </row>
    <row r="137" spans="1:8" x14ac:dyDescent="0.3">
      <c r="B137" s="1" t="s">
        <v>191</v>
      </c>
      <c r="C137" s="1" t="s">
        <v>192</v>
      </c>
      <c r="D137" s="1" t="s">
        <v>193</v>
      </c>
      <c r="E137" s="1" t="s">
        <v>194</v>
      </c>
      <c r="F137" s="1" t="s">
        <v>195</v>
      </c>
    </row>
    <row r="138" spans="1:8" x14ac:dyDescent="0.3">
      <c r="A138" s="1">
        <v>0</v>
      </c>
      <c r="B138" t="s">
        <v>1241</v>
      </c>
      <c r="C138" t="s">
        <v>1242</v>
      </c>
      <c r="D138" t="s">
        <v>1243</v>
      </c>
      <c r="F138">
        <v>60</v>
      </c>
    </row>
    <row r="139" spans="1:8" x14ac:dyDescent="0.3">
      <c r="A139" s="1">
        <v>1</v>
      </c>
      <c r="B139" t="s">
        <v>1244</v>
      </c>
      <c r="C139" t="s">
        <v>1245</v>
      </c>
      <c r="D139" t="s">
        <v>1246</v>
      </c>
      <c r="F139">
        <v>46</v>
      </c>
    </row>
    <row r="140" spans="1:8" x14ac:dyDescent="0.3">
      <c r="A140" s="1">
        <v>2</v>
      </c>
      <c r="B140" t="s">
        <v>1247</v>
      </c>
      <c r="C140" t="s">
        <v>1248</v>
      </c>
      <c r="D140" t="s">
        <v>1249</v>
      </c>
      <c r="E140" t="s">
        <v>1250</v>
      </c>
      <c r="F140">
        <v>58</v>
      </c>
    </row>
    <row r="141" spans="1:8" x14ac:dyDescent="0.3">
      <c r="A141" s="1">
        <v>3</v>
      </c>
      <c r="B141" t="s">
        <v>1251</v>
      </c>
      <c r="C141" t="s">
        <v>1252</v>
      </c>
      <c r="D141" t="s">
        <v>1253</v>
      </c>
      <c r="E141" t="s">
        <v>1254</v>
      </c>
      <c r="F141">
        <v>49</v>
      </c>
    </row>
    <row r="142" spans="1:8" x14ac:dyDescent="0.3">
      <c r="A142" s="1">
        <v>4</v>
      </c>
      <c r="B142" t="s">
        <v>1255</v>
      </c>
      <c r="C142" t="s">
        <v>1256</v>
      </c>
      <c r="F142">
        <v>63</v>
      </c>
    </row>
    <row r="144" spans="1:8" x14ac:dyDescent="0.3">
      <c r="B144" s="1" t="s">
        <v>318</v>
      </c>
      <c r="C144" s="1" t="s">
        <v>319</v>
      </c>
      <c r="D144" s="1" t="s">
        <v>320</v>
      </c>
      <c r="E144" s="1" t="s">
        <v>321</v>
      </c>
      <c r="F144" s="1" t="s">
        <v>322</v>
      </c>
      <c r="G144" s="1" t="s">
        <v>323</v>
      </c>
      <c r="H144" s="1" t="s">
        <v>324</v>
      </c>
    </row>
    <row r="145" spans="1:8" x14ac:dyDescent="0.3">
      <c r="A145" s="1">
        <v>0</v>
      </c>
      <c r="B145" t="s">
        <v>1257</v>
      </c>
      <c r="C145" t="s">
        <v>1258</v>
      </c>
      <c r="D145" t="s">
        <v>1259</v>
      </c>
      <c r="E145" t="s">
        <v>1260</v>
      </c>
      <c r="F145" t="s">
        <v>1261</v>
      </c>
      <c r="G145" t="s">
        <v>1262</v>
      </c>
    </row>
    <row r="146" spans="1:8" x14ac:dyDescent="0.3">
      <c r="A146" s="1">
        <v>1</v>
      </c>
      <c r="B146" t="s">
        <v>1263</v>
      </c>
      <c r="C146" t="s">
        <v>1264</v>
      </c>
      <c r="D146" t="s">
        <v>1265</v>
      </c>
      <c r="E146" t="s">
        <v>1266</v>
      </c>
      <c r="F146" t="s">
        <v>1267</v>
      </c>
      <c r="G146" t="s">
        <v>1268</v>
      </c>
    </row>
    <row r="147" spans="1:8" x14ac:dyDescent="0.3">
      <c r="A147" s="1">
        <v>2</v>
      </c>
      <c r="B147" t="s">
        <v>1269</v>
      </c>
      <c r="C147" t="s">
        <v>331</v>
      </c>
      <c r="D147" t="s">
        <v>331</v>
      </c>
      <c r="E147" t="s">
        <v>331</v>
      </c>
      <c r="F147" t="s">
        <v>331</v>
      </c>
      <c r="G147" t="s">
        <v>331</v>
      </c>
    </row>
    <row r="148" spans="1:8" x14ac:dyDescent="0.3">
      <c r="A148" s="1">
        <v>3</v>
      </c>
      <c r="B148" t="s">
        <v>1270</v>
      </c>
      <c r="C148" t="s">
        <v>331</v>
      </c>
      <c r="D148" t="s">
        <v>331</v>
      </c>
      <c r="E148" t="s">
        <v>331</v>
      </c>
      <c r="F148" t="s">
        <v>331</v>
      </c>
      <c r="G148" t="s">
        <v>331</v>
      </c>
    </row>
    <row r="149" spans="1:8" x14ac:dyDescent="0.3">
      <c r="A149" s="1">
        <v>4</v>
      </c>
      <c r="B149" t="s">
        <v>1271</v>
      </c>
      <c r="C149" t="s">
        <v>331</v>
      </c>
      <c r="D149" t="s">
        <v>331</v>
      </c>
      <c r="E149" t="s">
        <v>331</v>
      </c>
      <c r="F149" t="s">
        <v>331</v>
      </c>
      <c r="G149" t="s">
        <v>331</v>
      </c>
    </row>
    <row r="150" spans="1:8" x14ac:dyDescent="0.3">
      <c r="A150" s="1">
        <v>5</v>
      </c>
      <c r="B150" t="s">
        <v>1272</v>
      </c>
      <c r="C150" t="s">
        <v>1273</v>
      </c>
      <c r="D150" t="s">
        <v>1274</v>
      </c>
      <c r="E150" t="s">
        <v>1275</v>
      </c>
      <c r="F150" t="s">
        <v>1276</v>
      </c>
      <c r="G150" t="s">
        <v>1277</v>
      </c>
    </row>
    <row r="151" spans="1:8" x14ac:dyDescent="0.3">
      <c r="A151" s="1">
        <v>6</v>
      </c>
      <c r="B151" t="s">
        <v>1278</v>
      </c>
      <c r="C151" t="s">
        <v>331</v>
      </c>
      <c r="D151" t="s">
        <v>1279</v>
      </c>
      <c r="E151" t="s">
        <v>1280</v>
      </c>
      <c r="F151" t="s">
        <v>1281</v>
      </c>
      <c r="G151" t="s">
        <v>1282</v>
      </c>
    </row>
    <row r="152" spans="1:8" x14ac:dyDescent="0.3">
      <c r="A152" s="1">
        <v>7</v>
      </c>
      <c r="B152" t="s">
        <v>1283</v>
      </c>
      <c r="C152" t="s">
        <v>1284</v>
      </c>
      <c r="D152" t="s">
        <v>1285</v>
      </c>
      <c r="E152" t="s">
        <v>1286</v>
      </c>
      <c r="F152" t="s">
        <v>1287</v>
      </c>
      <c r="G152" t="s">
        <v>1288</v>
      </c>
    </row>
    <row r="153" spans="1:8" x14ac:dyDescent="0.3">
      <c r="A153" s="1">
        <v>8</v>
      </c>
      <c r="B153" t="s">
        <v>1289</v>
      </c>
      <c r="C153" t="s">
        <v>1290</v>
      </c>
      <c r="D153" t="s">
        <v>1291</v>
      </c>
      <c r="E153" t="s">
        <v>1292</v>
      </c>
      <c r="F153" t="s">
        <v>1293</v>
      </c>
      <c r="G153" t="s">
        <v>1294</v>
      </c>
    </row>
    <row r="154" spans="1:8" x14ac:dyDescent="0.3">
      <c r="A154" s="1">
        <v>9</v>
      </c>
      <c r="B154" t="s">
        <v>1295</v>
      </c>
      <c r="C154" t="s">
        <v>1296</v>
      </c>
      <c r="D154" t="s">
        <v>1297</v>
      </c>
      <c r="E154" t="s">
        <v>1298</v>
      </c>
      <c r="F154" t="s">
        <v>1299</v>
      </c>
      <c r="G154" t="s">
        <v>1300</v>
      </c>
    </row>
    <row r="155" spans="1:8" x14ac:dyDescent="0.3">
      <c r="A155" s="1">
        <v>10</v>
      </c>
      <c r="B155" t="s">
        <v>1301</v>
      </c>
      <c r="C155" t="s">
        <v>1296</v>
      </c>
      <c r="D155" t="s">
        <v>1297</v>
      </c>
      <c r="E155" t="s">
        <v>1298</v>
      </c>
      <c r="F155" t="s">
        <v>1299</v>
      </c>
      <c r="G155" t="s">
        <v>1300</v>
      </c>
    </row>
    <row r="156" spans="1:8" x14ac:dyDescent="0.3">
      <c r="A156" s="1">
        <v>11</v>
      </c>
      <c r="B156" t="s">
        <v>439</v>
      </c>
      <c r="C156" t="s">
        <v>331</v>
      </c>
      <c r="D156" t="s">
        <v>331</v>
      </c>
      <c r="E156" t="s">
        <v>331</v>
      </c>
      <c r="F156" t="s">
        <v>331</v>
      </c>
      <c r="G156" t="s">
        <v>331</v>
      </c>
    </row>
    <row r="157" spans="1:8" x14ac:dyDescent="0.3">
      <c r="A157" s="1">
        <v>12</v>
      </c>
      <c r="B157" t="s">
        <v>1302</v>
      </c>
      <c r="C157" t="s">
        <v>331</v>
      </c>
      <c r="D157" t="s">
        <v>331</v>
      </c>
      <c r="E157" t="s">
        <v>331</v>
      </c>
      <c r="F157" t="s">
        <v>331</v>
      </c>
      <c r="G157" t="s">
        <v>331</v>
      </c>
    </row>
    <row r="158" spans="1:8" x14ac:dyDescent="0.3">
      <c r="A158" s="1">
        <v>13</v>
      </c>
      <c r="B158" t="s">
        <v>1303</v>
      </c>
      <c r="C158" t="s">
        <v>331</v>
      </c>
      <c r="D158" t="s">
        <v>1304</v>
      </c>
      <c r="E158" t="s">
        <v>1305</v>
      </c>
      <c r="F158" t="s">
        <v>1306</v>
      </c>
      <c r="G158" t="s">
        <v>1307</v>
      </c>
    </row>
    <row r="160" spans="1:8" x14ac:dyDescent="0.3">
      <c r="B160" s="1" t="s">
        <v>383</v>
      </c>
      <c r="C160" s="1" t="s">
        <v>319</v>
      </c>
      <c r="D160" s="1" t="s">
        <v>320</v>
      </c>
      <c r="E160" s="1" t="s">
        <v>321</v>
      </c>
      <c r="F160" s="1" t="s">
        <v>322</v>
      </c>
      <c r="G160" s="1" t="s">
        <v>323</v>
      </c>
      <c r="H160" s="1" t="s">
        <v>324</v>
      </c>
    </row>
    <row r="161" spans="1:7" x14ac:dyDescent="0.3">
      <c r="A161" s="1">
        <v>0</v>
      </c>
      <c r="B161" t="s">
        <v>1308</v>
      </c>
      <c r="C161" t="s">
        <v>1309</v>
      </c>
      <c r="D161" t="s">
        <v>1310</v>
      </c>
      <c r="E161" t="s">
        <v>1311</v>
      </c>
      <c r="F161" t="s">
        <v>1312</v>
      </c>
      <c r="G161" t="s">
        <v>1313</v>
      </c>
    </row>
    <row r="162" spans="1:7" x14ac:dyDescent="0.3">
      <c r="A162" s="1">
        <v>1</v>
      </c>
      <c r="B162" t="s">
        <v>1314</v>
      </c>
      <c r="C162" t="s">
        <v>331</v>
      </c>
      <c r="D162" t="s">
        <v>1315</v>
      </c>
      <c r="E162" t="s">
        <v>1316</v>
      </c>
      <c r="F162" t="s">
        <v>1317</v>
      </c>
      <c r="G162" t="s">
        <v>1318</v>
      </c>
    </row>
    <row r="163" spans="1:7" x14ac:dyDescent="0.3">
      <c r="A163" s="1">
        <v>2</v>
      </c>
      <c r="B163" t="s">
        <v>1319</v>
      </c>
      <c r="C163" t="s">
        <v>1320</v>
      </c>
      <c r="D163" t="s">
        <v>1321</v>
      </c>
      <c r="E163" t="s">
        <v>1322</v>
      </c>
      <c r="F163" t="s">
        <v>1323</v>
      </c>
      <c r="G163" t="s">
        <v>1324</v>
      </c>
    </row>
    <row r="164" spans="1:7" x14ac:dyDescent="0.3">
      <c r="A164" s="1">
        <v>3</v>
      </c>
      <c r="B164" t="s">
        <v>1325</v>
      </c>
      <c r="C164" t="s">
        <v>331</v>
      </c>
      <c r="D164" t="s">
        <v>1326</v>
      </c>
      <c r="E164" t="s">
        <v>1327</v>
      </c>
      <c r="F164" t="s">
        <v>1328</v>
      </c>
      <c r="G164" t="s">
        <v>1329</v>
      </c>
    </row>
    <row r="165" spans="1:7" x14ac:dyDescent="0.3">
      <c r="A165" s="1">
        <v>4</v>
      </c>
      <c r="B165" t="s">
        <v>1330</v>
      </c>
      <c r="C165" t="s">
        <v>1331</v>
      </c>
      <c r="D165" t="s">
        <v>1332</v>
      </c>
      <c r="E165" t="s">
        <v>1333</v>
      </c>
      <c r="F165" t="s">
        <v>1334</v>
      </c>
      <c r="G165" t="s">
        <v>1335</v>
      </c>
    </row>
    <row r="166" spans="1:7" x14ac:dyDescent="0.3">
      <c r="A166" s="1">
        <v>5</v>
      </c>
      <c r="B166" t="s">
        <v>1336</v>
      </c>
      <c r="C166" t="s">
        <v>331</v>
      </c>
      <c r="D166" t="s">
        <v>1337</v>
      </c>
      <c r="E166" t="s">
        <v>1338</v>
      </c>
      <c r="F166" t="s">
        <v>1339</v>
      </c>
      <c r="G166" t="s">
        <v>1340</v>
      </c>
    </row>
    <row r="167" spans="1:7" x14ac:dyDescent="0.3">
      <c r="A167" s="1">
        <v>6</v>
      </c>
      <c r="B167" t="s">
        <v>1341</v>
      </c>
      <c r="C167" t="s">
        <v>331</v>
      </c>
      <c r="D167" t="s">
        <v>331</v>
      </c>
      <c r="E167" t="s">
        <v>331</v>
      </c>
      <c r="F167" t="s">
        <v>331</v>
      </c>
      <c r="G167" t="s">
        <v>1342</v>
      </c>
    </row>
    <row r="168" spans="1:7" x14ac:dyDescent="0.3">
      <c r="A168" s="1">
        <v>7</v>
      </c>
      <c r="B168" t="s">
        <v>1343</v>
      </c>
      <c r="C168" t="s">
        <v>1344</v>
      </c>
      <c r="D168" t="s">
        <v>1345</v>
      </c>
      <c r="E168" t="s">
        <v>1346</v>
      </c>
      <c r="F168" t="s">
        <v>1347</v>
      </c>
      <c r="G168" t="s">
        <v>1348</v>
      </c>
    </row>
    <row r="169" spans="1:7" x14ac:dyDescent="0.3">
      <c r="A169" s="1">
        <v>8</v>
      </c>
      <c r="B169" t="s">
        <v>1349</v>
      </c>
      <c r="C169" t="s">
        <v>1350</v>
      </c>
      <c r="D169" t="s">
        <v>1351</v>
      </c>
      <c r="E169" t="s">
        <v>1352</v>
      </c>
      <c r="F169" t="s">
        <v>1353</v>
      </c>
      <c r="G169" t="s">
        <v>1354</v>
      </c>
    </row>
    <row r="170" spans="1:7" x14ac:dyDescent="0.3">
      <c r="A170" s="1">
        <v>9</v>
      </c>
      <c r="B170" t="s">
        <v>1355</v>
      </c>
      <c r="C170" t="s">
        <v>331</v>
      </c>
      <c r="D170" t="s">
        <v>331</v>
      </c>
      <c r="E170" t="s">
        <v>331</v>
      </c>
      <c r="F170" t="s">
        <v>331</v>
      </c>
      <c r="G170" t="s">
        <v>331</v>
      </c>
    </row>
    <row r="171" spans="1:7" x14ac:dyDescent="0.3">
      <c r="A171" s="1">
        <v>10</v>
      </c>
      <c r="B171" t="s">
        <v>1356</v>
      </c>
      <c r="C171" t="s">
        <v>1357</v>
      </c>
      <c r="D171" t="s">
        <v>1358</v>
      </c>
      <c r="E171" t="s">
        <v>1359</v>
      </c>
      <c r="F171" t="s">
        <v>1360</v>
      </c>
      <c r="G171" t="s">
        <v>1361</v>
      </c>
    </row>
    <row r="172" spans="1:7" x14ac:dyDescent="0.3">
      <c r="A172" s="1">
        <v>11</v>
      </c>
      <c r="B172" t="s">
        <v>1362</v>
      </c>
      <c r="C172" t="s">
        <v>1363</v>
      </c>
      <c r="D172" t="s">
        <v>1364</v>
      </c>
      <c r="E172" t="s">
        <v>1365</v>
      </c>
      <c r="F172" t="s">
        <v>1366</v>
      </c>
      <c r="G172" t="s">
        <v>1367</v>
      </c>
    </row>
    <row r="173" spans="1:7" x14ac:dyDescent="0.3">
      <c r="A173" s="1">
        <v>12</v>
      </c>
      <c r="B173" t="s">
        <v>1368</v>
      </c>
      <c r="C173" t="s">
        <v>1369</v>
      </c>
      <c r="D173" t="s">
        <v>1370</v>
      </c>
      <c r="E173" t="s">
        <v>1371</v>
      </c>
      <c r="F173" t="s">
        <v>1372</v>
      </c>
      <c r="G173" t="s">
        <v>1373</v>
      </c>
    </row>
    <row r="174" spans="1:7" x14ac:dyDescent="0.3">
      <c r="A174" s="1">
        <v>13</v>
      </c>
      <c r="B174" t="s">
        <v>1374</v>
      </c>
      <c r="C174" t="s">
        <v>1375</v>
      </c>
      <c r="D174" t="s">
        <v>1376</v>
      </c>
      <c r="E174" t="s">
        <v>1377</v>
      </c>
      <c r="F174" t="s">
        <v>1378</v>
      </c>
      <c r="G174" t="s">
        <v>1379</v>
      </c>
    </row>
    <row r="175" spans="1:7" x14ac:dyDescent="0.3">
      <c r="A175" s="1">
        <v>14</v>
      </c>
      <c r="B175" t="s">
        <v>1380</v>
      </c>
      <c r="C175" t="s">
        <v>1381</v>
      </c>
      <c r="D175" t="s">
        <v>1382</v>
      </c>
      <c r="E175" t="s">
        <v>1383</v>
      </c>
      <c r="F175" t="s">
        <v>1384</v>
      </c>
      <c r="G175" t="s">
        <v>1385</v>
      </c>
    </row>
    <row r="176" spans="1:7" x14ac:dyDescent="0.3">
      <c r="A176" s="1">
        <v>15</v>
      </c>
      <c r="B176" t="s">
        <v>1386</v>
      </c>
      <c r="C176" t="s">
        <v>1387</v>
      </c>
      <c r="D176" t="s">
        <v>1388</v>
      </c>
      <c r="E176" t="s">
        <v>1389</v>
      </c>
      <c r="F176" t="s">
        <v>1390</v>
      </c>
      <c r="G176" t="s">
        <v>1391</v>
      </c>
    </row>
    <row r="177" spans="1:7" x14ac:dyDescent="0.3">
      <c r="A177" s="1">
        <v>16</v>
      </c>
      <c r="B177" t="s">
        <v>407</v>
      </c>
      <c r="C177" t="s">
        <v>1392</v>
      </c>
      <c r="D177" t="s">
        <v>1393</v>
      </c>
      <c r="E177" t="s">
        <v>1394</v>
      </c>
      <c r="F177" t="s">
        <v>1395</v>
      </c>
      <c r="G177" t="s">
        <v>1396</v>
      </c>
    </row>
    <row r="178" spans="1:7" x14ac:dyDescent="0.3">
      <c r="A178" s="1">
        <v>17</v>
      </c>
      <c r="B178" t="s">
        <v>1397</v>
      </c>
      <c r="C178" t="s">
        <v>1398</v>
      </c>
      <c r="D178" t="s">
        <v>1399</v>
      </c>
      <c r="E178" t="s">
        <v>1400</v>
      </c>
      <c r="F178" t="s">
        <v>1401</v>
      </c>
      <c r="G178" t="s">
        <v>1402</v>
      </c>
    </row>
    <row r="179" spans="1:7" x14ac:dyDescent="0.3">
      <c r="A179" s="1">
        <v>18</v>
      </c>
      <c r="B179" t="s">
        <v>1403</v>
      </c>
      <c r="C179" t="s">
        <v>331</v>
      </c>
      <c r="D179" t="s">
        <v>1404</v>
      </c>
      <c r="E179" t="s">
        <v>1405</v>
      </c>
      <c r="F179" t="s">
        <v>1120</v>
      </c>
      <c r="G179" t="s">
        <v>1406</v>
      </c>
    </row>
    <row r="180" spans="1:7" x14ac:dyDescent="0.3">
      <c r="A180" s="1">
        <v>19</v>
      </c>
      <c r="B180" t="s">
        <v>1407</v>
      </c>
      <c r="C180" t="s">
        <v>331</v>
      </c>
      <c r="D180" t="s">
        <v>331</v>
      </c>
      <c r="E180" t="s">
        <v>331</v>
      </c>
      <c r="F180" t="s">
        <v>331</v>
      </c>
      <c r="G180" t="s">
        <v>1408</v>
      </c>
    </row>
    <row r="181" spans="1:7" x14ac:dyDescent="0.3">
      <c r="A181" s="1">
        <v>20</v>
      </c>
      <c r="B181" t="s">
        <v>1409</v>
      </c>
      <c r="C181" t="s">
        <v>1410</v>
      </c>
      <c r="D181" t="s">
        <v>1411</v>
      </c>
      <c r="E181" t="s">
        <v>331</v>
      </c>
      <c r="F181" t="s">
        <v>331</v>
      </c>
      <c r="G181" t="s">
        <v>331</v>
      </c>
    </row>
    <row r="182" spans="1:7" x14ac:dyDescent="0.3">
      <c r="A182" s="1">
        <v>21</v>
      </c>
      <c r="B182" t="s">
        <v>420</v>
      </c>
      <c r="C182" t="s">
        <v>331</v>
      </c>
      <c r="D182" t="s">
        <v>331</v>
      </c>
      <c r="E182" t="s">
        <v>331</v>
      </c>
      <c r="F182" t="s">
        <v>331</v>
      </c>
      <c r="G182" t="s">
        <v>331</v>
      </c>
    </row>
    <row r="183" spans="1:7" x14ac:dyDescent="0.3">
      <c r="A183" s="1">
        <v>22</v>
      </c>
      <c r="B183" t="s">
        <v>1412</v>
      </c>
      <c r="C183" t="s">
        <v>1410</v>
      </c>
      <c r="D183" t="s">
        <v>1411</v>
      </c>
      <c r="E183" t="s">
        <v>331</v>
      </c>
      <c r="F183" t="s">
        <v>331</v>
      </c>
      <c r="G183" t="s">
        <v>331</v>
      </c>
    </row>
    <row r="184" spans="1:7" x14ac:dyDescent="0.3">
      <c r="A184" s="1">
        <v>23</v>
      </c>
      <c r="B184" t="s">
        <v>426</v>
      </c>
      <c r="C184" t="s">
        <v>331</v>
      </c>
      <c r="D184" t="s">
        <v>331</v>
      </c>
      <c r="E184" t="s">
        <v>331</v>
      </c>
      <c r="F184" t="s">
        <v>331</v>
      </c>
      <c r="G184" t="s">
        <v>331</v>
      </c>
    </row>
    <row r="185" spans="1:7" x14ac:dyDescent="0.3">
      <c r="A185" s="1">
        <v>24</v>
      </c>
      <c r="B185" t="s">
        <v>408</v>
      </c>
      <c r="C185" t="s">
        <v>1413</v>
      </c>
      <c r="D185" t="s">
        <v>331</v>
      </c>
      <c r="E185" t="s">
        <v>331</v>
      </c>
      <c r="F185" t="s">
        <v>331</v>
      </c>
      <c r="G185" t="s">
        <v>331</v>
      </c>
    </row>
    <row r="186" spans="1:7" x14ac:dyDescent="0.3">
      <c r="A186" s="1">
        <v>25</v>
      </c>
      <c r="B186" t="s">
        <v>440</v>
      </c>
      <c r="C186" t="s">
        <v>1414</v>
      </c>
      <c r="D186" t="s">
        <v>1415</v>
      </c>
      <c r="E186" t="s">
        <v>1400</v>
      </c>
      <c r="F186" t="s">
        <v>1401</v>
      </c>
      <c r="G186" t="s">
        <v>1402</v>
      </c>
    </row>
    <row r="187" spans="1:7" x14ac:dyDescent="0.3">
      <c r="A187" s="1">
        <v>26</v>
      </c>
      <c r="B187" t="s">
        <v>446</v>
      </c>
      <c r="C187" t="s">
        <v>331</v>
      </c>
      <c r="D187" t="s">
        <v>1416</v>
      </c>
      <c r="E187" t="s">
        <v>1417</v>
      </c>
      <c r="F187" t="s">
        <v>1120</v>
      </c>
      <c r="G187" t="s">
        <v>1406</v>
      </c>
    </row>
    <row r="188" spans="1:7" x14ac:dyDescent="0.3">
      <c r="A188" s="1">
        <v>27</v>
      </c>
      <c r="B188" t="s">
        <v>451</v>
      </c>
      <c r="C188" t="s">
        <v>331</v>
      </c>
      <c r="D188" t="s">
        <v>331</v>
      </c>
      <c r="E188" t="s">
        <v>331</v>
      </c>
      <c r="F188" t="s">
        <v>331</v>
      </c>
      <c r="G188" t="s">
        <v>1408</v>
      </c>
    </row>
    <row r="189" spans="1:7" x14ac:dyDescent="0.3">
      <c r="A189" s="1">
        <v>28</v>
      </c>
      <c r="B189" t="s">
        <v>1418</v>
      </c>
      <c r="C189" t="s">
        <v>1419</v>
      </c>
      <c r="D189" t="s">
        <v>1420</v>
      </c>
      <c r="E189" t="s">
        <v>1421</v>
      </c>
      <c r="F189" t="s">
        <v>1422</v>
      </c>
      <c r="G189" t="s">
        <v>1423</v>
      </c>
    </row>
    <row r="190" spans="1:7" x14ac:dyDescent="0.3">
      <c r="A190" s="1">
        <v>29</v>
      </c>
      <c r="B190" t="s">
        <v>1424</v>
      </c>
      <c r="C190" t="s">
        <v>1425</v>
      </c>
      <c r="D190" t="s">
        <v>1426</v>
      </c>
      <c r="E190" t="s">
        <v>1427</v>
      </c>
      <c r="F190" t="s">
        <v>1428</v>
      </c>
      <c r="G190" t="s">
        <v>1429</v>
      </c>
    </row>
    <row r="191" spans="1:7" x14ac:dyDescent="0.3">
      <c r="A191" s="1">
        <v>30</v>
      </c>
      <c r="B191" t="s">
        <v>1430</v>
      </c>
      <c r="C191" t="s">
        <v>461</v>
      </c>
      <c r="D191" t="s">
        <v>1431</v>
      </c>
      <c r="E191" t="s">
        <v>1432</v>
      </c>
      <c r="F191" t="s">
        <v>331</v>
      </c>
      <c r="G191" t="s">
        <v>331</v>
      </c>
    </row>
    <row r="192" spans="1:7" x14ac:dyDescent="0.3">
      <c r="A192" s="1">
        <v>31</v>
      </c>
      <c r="B192" t="s">
        <v>1433</v>
      </c>
      <c r="C192" t="s">
        <v>1434</v>
      </c>
      <c r="D192" t="s">
        <v>1435</v>
      </c>
      <c r="E192" t="s">
        <v>1436</v>
      </c>
      <c r="F192" t="s">
        <v>1437</v>
      </c>
      <c r="G192" t="s">
        <v>1438</v>
      </c>
    </row>
    <row r="193" spans="1:7" x14ac:dyDescent="0.3">
      <c r="A193" s="1">
        <v>32</v>
      </c>
      <c r="B193" t="s">
        <v>1439</v>
      </c>
      <c r="C193" t="s">
        <v>1440</v>
      </c>
      <c r="D193" t="s">
        <v>1441</v>
      </c>
      <c r="E193" t="s">
        <v>1442</v>
      </c>
      <c r="F193" t="s">
        <v>331</v>
      </c>
      <c r="G193" t="s">
        <v>331</v>
      </c>
    </row>
    <row r="194" spans="1:7" x14ac:dyDescent="0.3">
      <c r="A194" s="1">
        <v>33</v>
      </c>
      <c r="B194" t="s">
        <v>478</v>
      </c>
      <c r="C194" t="s">
        <v>331</v>
      </c>
      <c r="D194" t="s">
        <v>331</v>
      </c>
      <c r="E194" t="s">
        <v>331</v>
      </c>
      <c r="F194" t="s">
        <v>331</v>
      </c>
      <c r="G194" t="s">
        <v>331</v>
      </c>
    </row>
    <row r="195" spans="1:7" x14ac:dyDescent="0.3">
      <c r="A195" s="1">
        <v>34</v>
      </c>
      <c r="B195" t="s">
        <v>479</v>
      </c>
      <c r="C195" t="s">
        <v>331</v>
      </c>
      <c r="D195" t="s">
        <v>331</v>
      </c>
      <c r="E195" t="s">
        <v>331</v>
      </c>
      <c r="F195" t="s">
        <v>331</v>
      </c>
      <c r="G195" t="s">
        <v>331</v>
      </c>
    </row>
    <row r="196" spans="1:7" x14ac:dyDescent="0.3">
      <c r="A196" s="1">
        <v>35</v>
      </c>
      <c r="B196" t="s">
        <v>480</v>
      </c>
      <c r="C196" t="s">
        <v>1443</v>
      </c>
      <c r="D196" t="s">
        <v>1444</v>
      </c>
      <c r="E196" t="s">
        <v>1445</v>
      </c>
      <c r="F196" t="s">
        <v>1446</v>
      </c>
      <c r="G196" t="s">
        <v>1447</v>
      </c>
    </row>
    <row r="197" spans="1:7" x14ac:dyDescent="0.3">
      <c r="A197" s="1">
        <v>36</v>
      </c>
      <c r="B197" t="s">
        <v>481</v>
      </c>
      <c r="C197" t="s">
        <v>1448</v>
      </c>
      <c r="D197" t="s">
        <v>1449</v>
      </c>
      <c r="E197" t="s">
        <v>1450</v>
      </c>
      <c r="F197" t="s">
        <v>1451</v>
      </c>
      <c r="G197" t="s">
        <v>1452</v>
      </c>
    </row>
    <row r="198" spans="1:7" x14ac:dyDescent="0.3">
      <c r="A198" s="1">
        <v>37</v>
      </c>
      <c r="B198" t="s">
        <v>486</v>
      </c>
      <c r="C198" t="s">
        <v>331</v>
      </c>
      <c r="D198" t="s">
        <v>331</v>
      </c>
      <c r="E198" t="s">
        <v>331</v>
      </c>
      <c r="F198" t="s">
        <v>331</v>
      </c>
      <c r="G198" t="s">
        <v>331</v>
      </c>
    </row>
    <row r="199" spans="1:7" x14ac:dyDescent="0.3">
      <c r="A199" s="1">
        <v>38</v>
      </c>
      <c r="B199" t="s">
        <v>487</v>
      </c>
      <c r="C199" t="s">
        <v>1448</v>
      </c>
      <c r="D199" t="s">
        <v>1449</v>
      </c>
      <c r="E199" t="s">
        <v>1450</v>
      </c>
      <c r="F199" t="s">
        <v>1451</v>
      </c>
      <c r="G199" t="s">
        <v>1452</v>
      </c>
    </row>
    <row r="200" spans="1:7" x14ac:dyDescent="0.3">
      <c r="A200" s="1">
        <v>39</v>
      </c>
      <c r="B200" t="s">
        <v>488</v>
      </c>
      <c r="C200" t="s">
        <v>331</v>
      </c>
      <c r="D200" t="s">
        <v>1453</v>
      </c>
      <c r="E200" t="s">
        <v>1454</v>
      </c>
      <c r="F200" t="s">
        <v>1455</v>
      </c>
      <c r="G200" t="s">
        <v>1456</v>
      </c>
    </row>
    <row r="201" spans="1:7" x14ac:dyDescent="0.3">
      <c r="A201" s="1">
        <v>40</v>
      </c>
      <c r="B201" t="s">
        <v>1457</v>
      </c>
      <c r="C201" t="s">
        <v>331</v>
      </c>
      <c r="D201" t="s">
        <v>331</v>
      </c>
      <c r="E201" t="s">
        <v>331</v>
      </c>
      <c r="F201" t="s">
        <v>331</v>
      </c>
      <c r="G201" t="s">
        <v>1458</v>
      </c>
    </row>
    <row r="202" spans="1:7" x14ac:dyDescent="0.3">
      <c r="A202" s="1">
        <v>41</v>
      </c>
      <c r="B202" t="s">
        <v>495</v>
      </c>
      <c r="C202" t="s">
        <v>331</v>
      </c>
      <c r="D202" t="s">
        <v>331</v>
      </c>
      <c r="E202" t="s">
        <v>331</v>
      </c>
      <c r="F202" t="s">
        <v>331</v>
      </c>
      <c r="G202" t="s">
        <v>331</v>
      </c>
    </row>
    <row r="203" spans="1:7" x14ac:dyDescent="0.3">
      <c r="A203" s="1">
        <v>42</v>
      </c>
      <c r="B203" t="s">
        <v>496</v>
      </c>
      <c r="C203" t="s">
        <v>331</v>
      </c>
      <c r="D203" t="s">
        <v>331</v>
      </c>
      <c r="E203" t="s">
        <v>331</v>
      </c>
      <c r="F203" t="s">
        <v>331</v>
      </c>
      <c r="G203" t="s">
        <v>331</v>
      </c>
    </row>
    <row r="204" spans="1:7" x14ac:dyDescent="0.3">
      <c r="A204" s="1">
        <v>43</v>
      </c>
      <c r="B204" t="s">
        <v>497</v>
      </c>
      <c r="C204" t="s">
        <v>331</v>
      </c>
      <c r="D204" t="s">
        <v>331</v>
      </c>
      <c r="E204" t="s">
        <v>331</v>
      </c>
      <c r="F204" t="s">
        <v>331</v>
      </c>
      <c r="G204" t="s">
        <v>331</v>
      </c>
    </row>
    <row r="205" spans="1:7" x14ac:dyDescent="0.3">
      <c r="A205" s="1">
        <v>44</v>
      </c>
      <c r="B205" t="s">
        <v>498</v>
      </c>
      <c r="C205" t="s">
        <v>331</v>
      </c>
      <c r="D205" t="s">
        <v>331</v>
      </c>
      <c r="E205" t="s">
        <v>331</v>
      </c>
      <c r="F205" t="s">
        <v>331</v>
      </c>
      <c r="G205" t="s">
        <v>331</v>
      </c>
    </row>
    <row r="206" spans="1:7" x14ac:dyDescent="0.3">
      <c r="A206" s="1">
        <v>45</v>
      </c>
      <c r="B206" t="s">
        <v>499</v>
      </c>
      <c r="C206" t="s">
        <v>331</v>
      </c>
      <c r="D206" t="s">
        <v>331</v>
      </c>
      <c r="E206" t="s">
        <v>331</v>
      </c>
      <c r="F206" t="s">
        <v>331</v>
      </c>
      <c r="G206" t="s">
        <v>331</v>
      </c>
    </row>
    <row r="207" spans="1:7" x14ac:dyDescent="0.3">
      <c r="A207" s="1">
        <v>46</v>
      </c>
      <c r="B207" t="s">
        <v>500</v>
      </c>
      <c r="C207" t="s">
        <v>1459</v>
      </c>
      <c r="D207" t="s">
        <v>1460</v>
      </c>
      <c r="E207" t="s">
        <v>441</v>
      </c>
      <c r="F207" t="s">
        <v>839</v>
      </c>
      <c r="G207" t="s">
        <v>1461</v>
      </c>
    </row>
    <row r="208" spans="1:7" x14ac:dyDescent="0.3">
      <c r="A208" s="1">
        <v>47</v>
      </c>
      <c r="B208" t="s">
        <v>501</v>
      </c>
      <c r="C208" t="s">
        <v>1462</v>
      </c>
      <c r="D208" t="s">
        <v>1463</v>
      </c>
      <c r="E208" t="s">
        <v>1464</v>
      </c>
      <c r="F208" t="s">
        <v>1465</v>
      </c>
      <c r="G208" t="s">
        <v>1466</v>
      </c>
    </row>
    <row r="209" spans="1:8" x14ac:dyDescent="0.3">
      <c r="A209" s="1">
        <v>48</v>
      </c>
      <c r="B209" t="s">
        <v>502</v>
      </c>
      <c r="C209" t="s">
        <v>1467</v>
      </c>
      <c r="D209" t="s">
        <v>110</v>
      </c>
      <c r="E209" t="s">
        <v>1164</v>
      </c>
      <c r="F209" t="s">
        <v>1468</v>
      </c>
      <c r="G209" t="s">
        <v>1469</v>
      </c>
    </row>
    <row r="210" spans="1:8" x14ac:dyDescent="0.3">
      <c r="A210" s="1">
        <v>49</v>
      </c>
      <c r="B210" t="s">
        <v>508</v>
      </c>
      <c r="C210" t="s">
        <v>331</v>
      </c>
      <c r="D210" t="s">
        <v>257</v>
      </c>
      <c r="E210" t="s">
        <v>1470</v>
      </c>
      <c r="F210" t="s">
        <v>1471</v>
      </c>
      <c r="G210" t="s">
        <v>1472</v>
      </c>
    </row>
    <row r="211" spans="1:8" x14ac:dyDescent="0.3">
      <c r="A211" s="1">
        <v>50</v>
      </c>
      <c r="B211" t="s">
        <v>513</v>
      </c>
      <c r="C211" t="s">
        <v>1473</v>
      </c>
      <c r="D211" t="s">
        <v>1474</v>
      </c>
      <c r="E211" t="s">
        <v>1475</v>
      </c>
      <c r="F211" t="s">
        <v>1476</v>
      </c>
      <c r="G211" t="s">
        <v>1477</v>
      </c>
    </row>
    <row r="212" spans="1:8" x14ac:dyDescent="0.3">
      <c r="A212" s="1">
        <v>51</v>
      </c>
      <c r="B212" t="s">
        <v>518</v>
      </c>
      <c r="C212" t="s">
        <v>1467</v>
      </c>
      <c r="D212" t="s">
        <v>110</v>
      </c>
      <c r="E212" t="s">
        <v>1478</v>
      </c>
      <c r="F212" t="s">
        <v>1479</v>
      </c>
      <c r="G212" t="s">
        <v>504</v>
      </c>
    </row>
    <row r="213" spans="1:8" x14ac:dyDescent="0.3">
      <c r="A213" s="1">
        <v>52</v>
      </c>
      <c r="B213" t="s">
        <v>524</v>
      </c>
      <c r="C213" t="s">
        <v>331</v>
      </c>
      <c r="D213" t="s">
        <v>257</v>
      </c>
      <c r="E213" t="s">
        <v>1480</v>
      </c>
      <c r="F213" t="s">
        <v>1481</v>
      </c>
      <c r="G213" t="s">
        <v>1482</v>
      </c>
    </row>
    <row r="214" spans="1:8" x14ac:dyDescent="0.3">
      <c r="A214" s="1">
        <v>53</v>
      </c>
      <c r="B214" t="s">
        <v>529</v>
      </c>
      <c r="C214" t="s">
        <v>1483</v>
      </c>
      <c r="D214" t="s">
        <v>1484</v>
      </c>
      <c r="E214" t="s">
        <v>1485</v>
      </c>
      <c r="F214" t="s">
        <v>1486</v>
      </c>
      <c r="G214" t="s">
        <v>1487</v>
      </c>
    </row>
    <row r="216" spans="1:8" x14ac:dyDescent="0.3">
      <c r="B216" s="1" t="s">
        <v>318</v>
      </c>
      <c r="C216" s="1" t="s">
        <v>319</v>
      </c>
      <c r="D216" s="1" t="s">
        <v>320</v>
      </c>
      <c r="E216" s="1" t="s">
        <v>321</v>
      </c>
      <c r="F216" s="1" t="s">
        <v>322</v>
      </c>
      <c r="G216" s="1" t="s">
        <v>323</v>
      </c>
      <c r="H216" s="1" t="s">
        <v>324</v>
      </c>
    </row>
    <row r="217" spans="1:8" x14ac:dyDescent="0.3">
      <c r="A217" s="1">
        <v>0</v>
      </c>
      <c r="B217" t="s">
        <v>1488</v>
      </c>
      <c r="C217" t="s">
        <v>1489</v>
      </c>
      <c r="D217" t="s">
        <v>1490</v>
      </c>
      <c r="E217" t="s">
        <v>1491</v>
      </c>
      <c r="F217" t="s">
        <v>1492</v>
      </c>
      <c r="G217" t="s">
        <v>1493</v>
      </c>
    </row>
    <row r="218" spans="1:8" x14ac:dyDescent="0.3">
      <c r="A218" s="1">
        <v>1</v>
      </c>
      <c r="B218" t="s">
        <v>1494</v>
      </c>
      <c r="C218" t="s">
        <v>331</v>
      </c>
      <c r="D218" t="s">
        <v>1495</v>
      </c>
      <c r="E218" t="s">
        <v>1496</v>
      </c>
      <c r="F218" t="s">
        <v>1497</v>
      </c>
      <c r="G218" t="s">
        <v>1498</v>
      </c>
    </row>
    <row r="219" spans="1:8" x14ac:dyDescent="0.3">
      <c r="A219" s="1">
        <v>2</v>
      </c>
      <c r="B219" t="s">
        <v>1499</v>
      </c>
      <c r="C219" t="s">
        <v>1500</v>
      </c>
      <c r="D219" t="s">
        <v>1501</v>
      </c>
      <c r="E219" t="s">
        <v>1502</v>
      </c>
      <c r="F219" t="s">
        <v>1503</v>
      </c>
      <c r="G219" t="s">
        <v>1504</v>
      </c>
    </row>
    <row r="220" spans="1:8" x14ac:dyDescent="0.3">
      <c r="A220" s="1">
        <v>3</v>
      </c>
      <c r="B220" t="s">
        <v>1505</v>
      </c>
      <c r="C220" t="s">
        <v>1506</v>
      </c>
      <c r="D220" t="s">
        <v>1507</v>
      </c>
      <c r="E220" t="s">
        <v>1508</v>
      </c>
      <c r="F220" t="s">
        <v>1509</v>
      </c>
      <c r="G220" t="s">
        <v>1510</v>
      </c>
    </row>
    <row r="221" spans="1:8" x14ac:dyDescent="0.3">
      <c r="A221" s="1">
        <v>4</v>
      </c>
      <c r="B221" t="s">
        <v>1511</v>
      </c>
      <c r="C221" t="s">
        <v>1512</v>
      </c>
      <c r="D221" t="s">
        <v>1141</v>
      </c>
      <c r="E221" t="s">
        <v>1513</v>
      </c>
      <c r="F221" t="s">
        <v>1514</v>
      </c>
      <c r="G221" t="s">
        <v>1515</v>
      </c>
    </row>
    <row r="222" spans="1:8" x14ac:dyDescent="0.3">
      <c r="A222" s="1">
        <v>5</v>
      </c>
      <c r="B222" t="s">
        <v>1516</v>
      </c>
      <c r="C222" t="s">
        <v>1512</v>
      </c>
      <c r="D222" t="s">
        <v>1141</v>
      </c>
      <c r="E222" t="s">
        <v>1513</v>
      </c>
      <c r="F222" t="s">
        <v>1514</v>
      </c>
      <c r="G222" t="s">
        <v>1515</v>
      </c>
    </row>
    <row r="223" spans="1:8" x14ac:dyDescent="0.3">
      <c r="A223" s="1">
        <v>6</v>
      </c>
      <c r="B223" t="s">
        <v>1517</v>
      </c>
      <c r="C223" t="s">
        <v>331</v>
      </c>
      <c r="D223" t="s">
        <v>331</v>
      </c>
      <c r="E223" t="s">
        <v>331</v>
      </c>
      <c r="F223" t="s">
        <v>331</v>
      </c>
      <c r="G223" t="s">
        <v>331</v>
      </c>
    </row>
    <row r="224" spans="1:8" x14ac:dyDescent="0.3">
      <c r="A224" s="1">
        <v>7</v>
      </c>
      <c r="B224" t="s">
        <v>1518</v>
      </c>
      <c r="C224" t="s">
        <v>1432</v>
      </c>
      <c r="D224" t="s">
        <v>1432</v>
      </c>
      <c r="E224" t="s">
        <v>1519</v>
      </c>
      <c r="F224" t="s">
        <v>1520</v>
      </c>
      <c r="G224" t="s">
        <v>1432</v>
      </c>
    </row>
    <row r="225" spans="1:7" x14ac:dyDescent="0.3">
      <c r="A225" s="1">
        <v>8</v>
      </c>
      <c r="B225" t="s">
        <v>1521</v>
      </c>
      <c r="C225" t="s">
        <v>1522</v>
      </c>
      <c r="D225" t="s">
        <v>1523</v>
      </c>
      <c r="E225" t="s">
        <v>1524</v>
      </c>
      <c r="F225" t="s">
        <v>1525</v>
      </c>
      <c r="G225" t="s">
        <v>1526</v>
      </c>
    </row>
    <row r="226" spans="1:7" x14ac:dyDescent="0.3">
      <c r="A226" s="1">
        <v>9</v>
      </c>
      <c r="B226" t="s">
        <v>1527</v>
      </c>
      <c r="C226" t="s">
        <v>1528</v>
      </c>
      <c r="D226" t="s">
        <v>1529</v>
      </c>
      <c r="E226" t="s">
        <v>1530</v>
      </c>
      <c r="F226" t="s">
        <v>1531</v>
      </c>
      <c r="G226" t="s">
        <v>1532</v>
      </c>
    </row>
    <row r="227" spans="1:7" x14ac:dyDescent="0.3">
      <c r="A227" s="1">
        <v>10</v>
      </c>
      <c r="B227" t="s">
        <v>1533</v>
      </c>
      <c r="C227" t="s">
        <v>1534</v>
      </c>
      <c r="D227" t="s">
        <v>1535</v>
      </c>
      <c r="E227" t="s">
        <v>1536</v>
      </c>
      <c r="F227" t="s">
        <v>1537</v>
      </c>
      <c r="G227" t="s">
        <v>1538</v>
      </c>
    </row>
    <row r="228" spans="1:7" x14ac:dyDescent="0.3">
      <c r="A228" s="1">
        <v>11</v>
      </c>
      <c r="B228" t="s">
        <v>1539</v>
      </c>
      <c r="C228" t="s">
        <v>1540</v>
      </c>
      <c r="D228" t="s">
        <v>1541</v>
      </c>
      <c r="E228" t="s">
        <v>1542</v>
      </c>
      <c r="F228" t="s">
        <v>1543</v>
      </c>
      <c r="G228" t="s">
        <v>1544</v>
      </c>
    </row>
    <row r="229" spans="1:7" x14ac:dyDescent="0.3">
      <c r="A229" s="1">
        <v>12</v>
      </c>
      <c r="B229" t="s">
        <v>1545</v>
      </c>
      <c r="C229" t="s">
        <v>1546</v>
      </c>
      <c r="D229" t="s">
        <v>1547</v>
      </c>
      <c r="E229" t="s">
        <v>1548</v>
      </c>
      <c r="F229" t="s">
        <v>1549</v>
      </c>
      <c r="G229" t="s">
        <v>1550</v>
      </c>
    </row>
    <row r="230" spans="1:7" x14ac:dyDescent="0.3">
      <c r="A230" s="1">
        <v>13</v>
      </c>
      <c r="B230" t="s">
        <v>1551</v>
      </c>
      <c r="C230" t="s">
        <v>331</v>
      </c>
      <c r="D230" t="s">
        <v>1552</v>
      </c>
      <c r="E230" t="s">
        <v>1553</v>
      </c>
      <c r="F230" t="s">
        <v>1554</v>
      </c>
      <c r="G230" t="s">
        <v>1555</v>
      </c>
    </row>
    <row r="231" spans="1:7" x14ac:dyDescent="0.3">
      <c r="A231" s="1">
        <v>14</v>
      </c>
      <c r="B231" t="s">
        <v>1556</v>
      </c>
      <c r="C231" t="s">
        <v>1557</v>
      </c>
      <c r="D231" t="s">
        <v>1558</v>
      </c>
      <c r="E231" t="s">
        <v>1559</v>
      </c>
      <c r="F231" t="s">
        <v>1560</v>
      </c>
      <c r="G231" t="s">
        <v>1561</v>
      </c>
    </row>
    <row r="232" spans="1:7" x14ac:dyDescent="0.3">
      <c r="A232" s="1">
        <v>15</v>
      </c>
      <c r="B232" t="s">
        <v>1562</v>
      </c>
      <c r="C232" t="s">
        <v>1563</v>
      </c>
      <c r="D232" t="s">
        <v>1564</v>
      </c>
      <c r="E232" t="s">
        <v>1565</v>
      </c>
      <c r="F232" t="s">
        <v>1566</v>
      </c>
      <c r="G232" t="s">
        <v>1567</v>
      </c>
    </row>
    <row r="233" spans="1:7" x14ac:dyDescent="0.3">
      <c r="A233" s="1">
        <v>16</v>
      </c>
      <c r="B233" t="s">
        <v>1568</v>
      </c>
      <c r="C233" t="s">
        <v>1569</v>
      </c>
      <c r="D233" t="s">
        <v>1570</v>
      </c>
      <c r="E233" t="s">
        <v>1571</v>
      </c>
      <c r="F233" t="s">
        <v>1572</v>
      </c>
      <c r="G233" t="s">
        <v>1573</v>
      </c>
    </row>
    <row r="234" spans="1:7" x14ac:dyDescent="0.3">
      <c r="A234" s="1">
        <v>17</v>
      </c>
      <c r="B234" t="s">
        <v>1574</v>
      </c>
      <c r="C234" t="s">
        <v>1575</v>
      </c>
      <c r="D234" t="s">
        <v>1576</v>
      </c>
      <c r="E234" t="s">
        <v>1577</v>
      </c>
      <c r="F234" t="s">
        <v>1578</v>
      </c>
      <c r="G234" t="s">
        <v>1579</v>
      </c>
    </row>
    <row r="235" spans="1:7" x14ac:dyDescent="0.3">
      <c r="A235" s="1">
        <v>18</v>
      </c>
      <c r="B235" t="s">
        <v>1580</v>
      </c>
      <c r="C235" t="s">
        <v>1581</v>
      </c>
      <c r="D235" t="s">
        <v>1582</v>
      </c>
      <c r="E235" t="s">
        <v>1583</v>
      </c>
      <c r="F235" t="s">
        <v>1584</v>
      </c>
      <c r="G235" t="s">
        <v>1585</v>
      </c>
    </row>
    <row r="236" spans="1:7" x14ac:dyDescent="0.3">
      <c r="A236" s="1">
        <v>19</v>
      </c>
      <c r="B236" t="s">
        <v>1586</v>
      </c>
      <c r="C236" t="s">
        <v>1587</v>
      </c>
      <c r="D236" t="s">
        <v>1588</v>
      </c>
      <c r="E236" t="s">
        <v>1589</v>
      </c>
      <c r="F236" t="s">
        <v>331</v>
      </c>
      <c r="G236" t="s">
        <v>331</v>
      </c>
    </row>
    <row r="237" spans="1:7" x14ac:dyDescent="0.3">
      <c r="A237" s="1">
        <v>20</v>
      </c>
      <c r="B237" t="s">
        <v>1590</v>
      </c>
      <c r="C237" t="s">
        <v>331</v>
      </c>
      <c r="D237" t="s">
        <v>331</v>
      </c>
      <c r="E237" t="s">
        <v>331</v>
      </c>
      <c r="F237" t="s">
        <v>331</v>
      </c>
      <c r="G237" t="s">
        <v>331</v>
      </c>
    </row>
    <row r="238" spans="1:7" x14ac:dyDescent="0.3">
      <c r="A238" s="1">
        <v>21</v>
      </c>
      <c r="B238" t="s">
        <v>1591</v>
      </c>
      <c r="C238" t="s">
        <v>331</v>
      </c>
      <c r="D238" t="s">
        <v>331</v>
      </c>
      <c r="E238" t="s">
        <v>331</v>
      </c>
      <c r="F238" t="s">
        <v>331</v>
      </c>
      <c r="G238" t="s">
        <v>331</v>
      </c>
    </row>
    <row r="239" spans="1:7" x14ac:dyDescent="0.3">
      <c r="A239" s="1">
        <v>22</v>
      </c>
      <c r="B239" t="s">
        <v>1592</v>
      </c>
      <c r="C239" t="s">
        <v>331</v>
      </c>
      <c r="D239" t="s">
        <v>331</v>
      </c>
      <c r="E239" t="s">
        <v>331</v>
      </c>
      <c r="F239" t="s">
        <v>331</v>
      </c>
      <c r="G239" t="s">
        <v>331</v>
      </c>
    </row>
    <row r="240" spans="1:7" x14ac:dyDescent="0.3">
      <c r="A240" s="1">
        <v>23</v>
      </c>
      <c r="B240" t="s">
        <v>1593</v>
      </c>
      <c r="C240" t="s">
        <v>331</v>
      </c>
      <c r="D240" t="s">
        <v>331</v>
      </c>
      <c r="E240" t="s">
        <v>331</v>
      </c>
      <c r="F240" t="s">
        <v>331</v>
      </c>
      <c r="G240" t="s">
        <v>331</v>
      </c>
    </row>
    <row r="241" spans="1:8" x14ac:dyDescent="0.3">
      <c r="A241" s="1">
        <v>24</v>
      </c>
      <c r="B241" t="s">
        <v>1594</v>
      </c>
      <c r="C241" t="s">
        <v>1595</v>
      </c>
      <c r="D241" t="s">
        <v>1596</v>
      </c>
      <c r="E241" t="s">
        <v>1597</v>
      </c>
      <c r="F241" t="s">
        <v>1598</v>
      </c>
      <c r="G241" t="s">
        <v>1599</v>
      </c>
    </row>
    <row r="242" spans="1:8" x14ac:dyDescent="0.3">
      <c r="A242" s="1">
        <v>25</v>
      </c>
      <c r="B242" t="s">
        <v>1600</v>
      </c>
      <c r="C242" t="s">
        <v>331</v>
      </c>
      <c r="D242" t="s">
        <v>331</v>
      </c>
      <c r="E242" t="s">
        <v>331</v>
      </c>
      <c r="F242" t="s">
        <v>331</v>
      </c>
      <c r="G242" t="s">
        <v>331</v>
      </c>
    </row>
    <row r="243" spans="1:8" x14ac:dyDescent="0.3">
      <c r="A243" s="1">
        <v>26</v>
      </c>
      <c r="B243" t="s">
        <v>1601</v>
      </c>
      <c r="C243" t="s">
        <v>331</v>
      </c>
      <c r="D243" t="s">
        <v>1602</v>
      </c>
      <c r="E243" t="s">
        <v>1603</v>
      </c>
      <c r="F243" t="s">
        <v>567</v>
      </c>
      <c r="G243" t="s">
        <v>1604</v>
      </c>
    </row>
    <row r="244" spans="1:8" x14ac:dyDescent="0.3">
      <c r="A244" s="1">
        <v>27</v>
      </c>
      <c r="B244" t="s">
        <v>1605</v>
      </c>
      <c r="C244" t="s">
        <v>331</v>
      </c>
      <c r="D244" t="s">
        <v>331</v>
      </c>
      <c r="E244" t="s">
        <v>331</v>
      </c>
      <c r="F244" t="s">
        <v>331</v>
      </c>
      <c r="G244" t="s">
        <v>331</v>
      </c>
    </row>
    <row r="245" spans="1:8" x14ac:dyDescent="0.3">
      <c r="A245" s="1">
        <v>28</v>
      </c>
      <c r="B245" t="s">
        <v>1606</v>
      </c>
      <c r="C245" t="s">
        <v>331</v>
      </c>
      <c r="D245" t="s">
        <v>331</v>
      </c>
      <c r="E245" t="s">
        <v>331</v>
      </c>
      <c r="F245" t="s">
        <v>331</v>
      </c>
      <c r="G245" t="s">
        <v>331</v>
      </c>
    </row>
    <row r="246" spans="1:8" x14ac:dyDescent="0.3">
      <c r="A246" s="1">
        <v>29</v>
      </c>
      <c r="B246" t="s">
        <v>635</v>
      </c>
      <c r="C246" t="s">
        <v>1607</v>
      </c>
      <c r="D246" t="s">
        <v>1608</v>
      </c>
      <c r="E246" t="s">
        <v>1609</v>
      </c>
      <c r="F246" t="s">
        <v>1610</v>
      </c>
      <c r="G246" t="s">
        <v>1611</v>
      </c>
    </row>
    <row r="247" spans="1:8" x14ac:dyDescent="0.3">
      <c r="A247" s="1">
        <v>30</v>
      </c>
      <c r="B247" t="s">
        <v>1612</v>
      </c>
      <c r="C247" t="s">
        <v>1613</v>
      </c>
      <c r="D247" t="s">
        <v>1614</v>
      </c>
      <c r="E247" t="s">
        <v>1615</v>
      </c>
      <c r="F247" t="s">
        <v>1616</v>
      </c>
      <c r="G247" t="s">
        <v>1616</v>
      </c>
    </row>
    <row r="248" spans="1:8" x14ac:dyDescent="0.3">
      <c r="A248" s="1">
        <v>31</v>
      </c>
      <c r="B248" t="s">
        <v>680</v>
      </c>
      <c r="C248" t="s">
        <v>1617</v>
      </c>
      <c r="D248" t="s">
        <v>1618</v>
      </c>
      <c r="E248" t="s">
        <v>1619</v>
      </c>
      <c r="F248" t="s">
        <v>1620</v>
      </c>
      <c r="G248" t="s">
        <v>1621</v>
      </c>
    </row>
    <row r="249" spans="1:8" x14ac:dyDescent="0.3">
      <c r="A249" s="1">
        <v>32</v>
      </c>
      <c r="B249" t="s">
        <v>666</v>
      </c>
      <c r="C249" t="s">
        <v>1622</v>
      </c>
      <c r="D249" t="s">
        <v>1623</v>
      </c>
      <c r="E249" t="s">
        <v>1624</v>
      </c>
      <c r="F249" t="s">
        <v>1625</v>
      </c>
      <c r="G249" t="s">
        <v>1626</v>
      </c>
    </row>
    <row r="250" spans="1:8" x14ac:dyDescent="0.3">
      <c r="A250" s="1">
        <v>33</v>
      </c>
      <c r="B250" t="s">
        <v>1627</v>
      </c>
      <c r="C250" t="s">
        <v>1628</v>
      </c>
      <c r="D250" t="s">
        <v>1629</v>
      </c>
      <c r="E250" t="s">
        <v>1630</v>
      </c>
      <c r="F250" t="s">
        <v>331</v>
      </c>
      <c r="G250" t="s">
        <v>331</v>
      </c>
    </row>
    <row r="251" spans="1:8" x14ac:dyDescent="0.3">
      <c r="A251" s="1">
        <v>34</v>
      </c>
      <c r="B251" t="s">
        <v>687</v>
      </c>
      <c r="C251" t="s">
        <v>1631</v>
      </c>
      <c r="D251" t="s">
        <v>1632</v>
      </c>
      <c r="E251" t="s">
        <v>1633</v>
      </c>
      <c r="F251" t="s">
        <v>1634</v>
      </c>
      <c r="G251" t="s">
        <v>1635</v>
      </c>
    </row>
    <row r="252" spans="1:8" x14ac:dyDescent="0.3">
      <c r="A252" s="1">
        <v>35</v>
      </c>
      <c r="B252" t="s">
        <v>1636</v>
      </c>
      <c r="C252" t="s">
        <v>331</v>
      </c>
      <c r="D252" t="s">
        <v>1637</v>
      </c>
      <c r="E252" t="s">
        <v>1638</v>
      </c>
      <c r="F252" t="s">
        <v>1639</v>
      </c>
      <c r="G252" t="s">
        <v>1640</v>
      </c>
    </row>
    <row r="253" spans="1:8" x14ac:dyDescent="0.3">
      <c r="A253" s="1">
        <v>36</v>
      </c>
      <c r="B253" t="s">
        <v>1641</v>
      </c>
      <c r="C253" t="s">
        <v>331</v>
      </c>
      <c r="D253" t="s">
        <v>331</v>
      </c>
      <c r="E253" t="s">
        <v>331</v>
      </c>
      <c r="F253" t="s">
        <v>331</v>
      </c>
      <c r="G253" t="s">
        <v>1642</v>
      </c>
    </row>
    <row r="255" spans="1:8" x14ac:dyDescent="0.3">
      <c r="B255" s="1" t="s">
        <v>383</v>
      </c>
      <c r="C255" s="1" t="s">
        <v>319</v>
      </c>
      <c r="D255" s="1" t="s">
        <v>320</v>
      </c>
      <c r="E255" s="1" t="s">
        <v>321</v>
      </c>
      <c r="F255" s="1" t="s">
        <v>322</v>
      </c>
      <c r="G255" s="1" t="s">
        <v>323</v>
      </c>
      <c r="H255" s="1" t="s">
        <v>324</v>
      </c>
    </row>
    <row r="256" spans="1:8" x14ac:dyDescent="0.3">
      <c r="A256" s="1">
        <v>0</v>
      </c>
      <c r="B256" t="s">
        <v>1643</v>
      </c>
      <c r="C256" t="s">
        <v>1644</v>
      </c>
      <c r="D256" t="s">
        <v>1645</v>
      </c>
      <c r="E256" t="s">
        <v>1646</v>
      </c>
      <c r="F256" t="s">
        <v>1647</v>
      </c>
      <c r="G256" t="s">
        <v>1648</v>
      </c>
    </row>
    <row r="257" spans="1:7" x14ac:dyDescent="0.3">
      <c r="A257" s="1">
        <v>1</v>
      </c>
      <c r="B257" t="s">
        <v>1649</v>
      </c>
      <c r="C257" t="s">
        <v>1650</v>
      </c>
      <c r="D257" t="s">
        <v>1651</v>
      </c>
      <c r="E257" t="s">
        <v>1535</v>
      </c>
      <c r="F257" t="s">
        <v>1652</v>
      </c>
      <c r="G257" t="s">
        <v>1653</v>
      </c>
    </row>
    <row r="258" spans="1:7" x14ac:dyDescent="0.3">
      <c r="A258" s="1">
        <v>2</v>
      </c>
      <c r="B258" t="s">
        <v>1654</v>
      </c>
      <c r="C258" t="s">
        <v>1655</v>
      </c>
      <c r="D258" t="s">
        <v>1656</v>
      </c>
      <c r="E258" t="s">
        <v>1657</v>
      </c>
      <c r="F258" t="s">
        <v>1658</v>
      </c>
      <c r="G258" t="s">
        <v>1659</v>
      </c>
    </row>
    <row r="259" spans="1:7" x14ac:dyDescent="0.3">
      <c r="A259" s="1">
        <v>3</v>
      </c>
      <c r="B259" t="s">
        <v>1660</v>
      </c>
      <c r="C259" t="s">
        <v>331</v>
      </c>
      <c r="D259" t="s">
        <v>331</v>
      </c>
      <c r="E259" t="s">
        <v>331</v>
      </c>
      <c r="F259" t="s">
        <v>331</v>
      </c>
      <c r="G259" t="s">
        <v>331</v>
      </c>
    </row>
    <row r="260" spans="1:7" x14ac:dyDescent="0.3">
      <c r="A260" s="1">
        <v>4</v>
      </c>
      <c r="B260" t="s">
        <v>1661</v>
      </c>
      <c r="C260" t="s">
        <v>331</v>
      </c>
      <c r="D260" t="s">
        <v>1231</v>
      </c>
      <c r="E260" t="s">
        <v>1662</v>
      </c>
      <c r="F260" t="s">
        <v>1663</v>
      </c>
      <c r="G260" t="s">
        <v>1664</v>
      </c>
    </row>
    <row r="261" spans="1:7" x14ac:dyDescent="0.3">
      <c r="A261" s="1">
        <v>5</v>
      </c>
      <c r="B261" t="s">
        <v>1665</v>
      </c>
      <c r="C261" t="s">
        <v>1666</v>
      </c>
      <c r="D261" t="s">
        <v>1667</v>
      </c>
      <c r="E261" t="s">
        <v>1668</v>
      </c>
      <c r="F261" t="s">
        <v>1669</v>
      </c>
      <c r="G261" t="s">
        <v>1670</v>
      </c>
    </row>
    <row r="262" spans="1:7" x14ac:dyDescent="0.3">
      <c r="A262" s="1">
        <v>6</v>
      </c>
      <c r="B262" t="s">
        <v>698</v>
      </c>
      <c r="C262" t="s">
        <v>1671</v>
      </c>
      <c r="D262" t="s">
        <v>1672</v>
      </c>
      <c r="E262" t="s">
        <v>127</v>
      </c>
      <c r="F262" t="s">
        <v>1673</v>
      </c>
      <c r="G262" t="s">
        <v>1175</v>
      </c>
    </row>
    <row r="263" spans="1:7" x14ac:dyDescent="0.3">
      <c r="A263" s="1">
        <v>7</v>
      </c>
      <c r="B263" t="s">
        <v>700</v>
      </c>
      <c r="C263" t="s">
        <v>1674</v>
      </c>
      <c r="D263" t="s">
        <v>1675</v>
      </c>
      <c r="E263" t="s">
        <v>1676</v>
      </c>
      <c r="F263" t="s">
        <v>1677</v>
      </c>
      <c r="G263" t="s">
        <v>1678</v>
      </c>
    </row>
    <row r="264" spans="1:7" x14ac:dyDescent="0.3">
      <c r="A264" s="1">
        <v>8</v>
      </c>
      <c r="B264" t="s">
        <v>699</v>
      </c>
      <c r="C264" t="s">
        <v>1679</v>
      </c>
      <c r="D264" t="s">
        <v>1680</v>
      </c>
      <c r="E264" t="s">
        <v>1681</v>
      </c>
      <c r="F264" t="s">
        <v>1682</v>
      </c>
      <c r="G264" t="s">
        <v>1683</v>
      </c>
    </row>
    <row r="265" spans="1:7" x14ac:dyDescent="0.3">
      <c r="A265" s="1">
        <v>9</v>
      </c>
      <c r="B265" t="s">
        <v>726</v>
      </c>
      <c r="C265" t="s">
        <v>1684</v>
      </c>
      <c r="D265" t="s">
        <v>1685</v>
      </c>
      <c r="E265" t="s">
        <v>1686</v>
      </c>
      <c r="F265" t="s">
        <v>1687</v>
      </c>
      <c r="G265" t="s">
        <v>1688</v>
      </c>
    </row>
    <row r="266" spans="1:7" x14ac:dyDescent="0.3">
      <c r="A266" s="1">
        <v>10</v>
      </c>
      <c r="B266" t="s">
        <v>1689</v>
      </c>
      <c r="C266" t="s">
        <v>1684</v>
      </c>
      <c r="D266" t="s">
        <v>1685</v>
      </c>
      <c r="E266" t="s">
        <v>1686</v>
      </c>
      <c r="F266" t="s">
        <v>1687</v>
      </c>
      <c r="G266" t="s">
        <v>1688</v>
      </c>
    </row>
    <row r="267" spans="1:7" x14ac:dyDescent="0.3">
      <c r="A267" s="1">
        <v>11</v>
      </c>
      <c r="B267" t="s">
        <v>735</v>
      </c>
      <c r="C267" t="s">
        <v>331</v>
      </c>
      <c r="D267" t="s">
        <v>331</v>
      </c>
      <c r="E267" t="s">
        <v>331</v>
      </c>
      <c r="F267" t="s">
        <v>331</v>
      </c>
      <c r="G267" t="s">
        <v>331</v>
      </c>
    </row>
    <row r="268" spans="1:7" x14ac:dyDescent="0.3">
      <c r="A268" s="1">
        <v>12</v>
      </c>
      <c r="B268" t="s">
        <v>1690</v>
      </c>
      <c r="C268" t="s">
        <v>331</v>
      </c>
      <c r="D268" t="s">
        <v>1691</v>
      </c>
      <c r="E268" t="s">
        <v>1692</v>
      </c>
      <c r="F268" t="s">
        <v>1693</v>
      </c>
      <c r="G268" t="s">
        <v>1315</v>
      </c>
    </row>
    <row r="269" spans="1:7" x14ac:dyDescent="0.3">
      <c r="A269" s="1">
        <v>13</v>
      </c>
      <c r="B269" t="s">
        <v>1694</v>
      </c>
      <c r="C269" t="s">
        <v>1695</v>
      </c>
      <c r="D269" t="s">
        <v>1696</v>
      </c>
      <c r="E269" t="s">
        <v>1697</v>
      </c>
      <c r="F269" t="s">
        <v>1698</v>
      </c>
      <c r="G269" t="s">
        <v>1699</v>
      </c>
    </row>
    <row r="270" spans="1:7" x14ac:dyDescent="0.3">
      <c r="A270" s="1">
        <v>14</v>
      </c>
      <c r="B270" t="s">
        <v>750</v>
      </c>
      <c r="C270" t="s">
        <v>1700</v>
      </c>
      <c r="D270" t="s">
        <v>1701</v>
      </c>
      <c r="E270" t="s">
        <v>1702</v>
      </c>
      <c r="F270" t="s">
        <v>1703</v>
      </c>
      <c r="G270" t="s">
        <v>1704</v>
      </c>
    </row>
    <row r="271" spans="1:7" x14ac:dyDescent="0.3">
      <c r="A271" s="1">
        <v>15</v>
      </c>
      <c r="B271" t="s">
        <v>756</v>
      </c>
      <c r="C271" t="s">
        <v>1700</v>
      </c>
      <c r="D271" t="s">
        <v>1701</v>
      </c>
      <c r="E271" t="s">
        <v>1702</v>
      </c>
      <c r="F271" t="s">
        <v>1703</v>
      </c>
      <c r="G271" t="s">
        <v>1704</v>
      </c>
    </row>
    <row r="272" spans="1:7" x14ac:dyDescent="0.3">
      <c r="A272" s="1">
        <v>16</v>
      </c>
      <c r="B272" t="s">
        <v>761</v>
      </c>
      <c r="C272" t="s">
        <v>1705</v>
      </c>
      <c r="D272" t="s">
        <v>1706</v>
      </c>
      <c r="E272" t="s">
        <v>1707</v>
      </c>
      <c r="F272" t="s">
        <v>1708</v>
      </c>
      <c r="G272" t="s">
        <v>1709</v>
      </c>
    </row>
    <row r="273" spans="1:7" x14ac:dyDescent="0.3">
      <c r="A273" s="1">
        <v>17</v>
      </c>
      <c r="B273" t="s">
        <v>774</v>
      </c>
      <c r="C273" t="s">
        <v>1710</v>
      </c>
      <c r="D273" t="s">
        <v>1711</v>
      </c>
      <c r="E273" t="s">
        <v>1712</v>
      </c>
      <c r="F273" t="s">
        <v>1713</v>
      </c>
      <c r="G273" t="s">
        <v>1714</v>
      </c>
    </row>
    <row r="274" spans="1:7" x14ac:dyDescent="0.3">
      <c r="A274" s="1">
        <v>18</v>
      </c>
      <c r="B274" t="s">
        <v>775</v>
      </c>
      <c r="C274" t="s">
        <v>331</v>
      </c>
      <c r="D274" t="s">
        <v>331</v>
      </c>
      <c r="E274" t="s">
        <v>331</v>
      </c>
      <c r="F274" t="s">
        <v>331</v>
      </c>
      <c r="G274" t="s">
        <v>331</v>
      </c>
    </row>
    <row r="275" spans="1:7" x14ac:dyDescent="0.3">
      <c r="A275" s="1">
        <v>19</v>
      </c>
      <c r="B275" t="s">
        <v>776</v>
      </c>
      <c r="C275" t="s">
        <v>1710</v>
      </c>
      <c r="D275" t="s">
        <v>1711</v>
      </c>
      <c r="E275" t="s">
        <v>1712</v>
      </c>
      <c r="F275" t="s">
        <v>1713</v>
      </c>
      <c r="G275" t="s">
        <v>1714</v>
      </c>
    </row>
    <row r="276" spans="1:7" x14ac:dyDescent="0.3">
      <c r="A276" s="1">
        <v>20</v>
      </c>
      <c r="B276" t="s">
        <v>777</v>
      </c>
      <c r="C276" t="s">
        <v>1715</v>
      </c>
      <c r="D276" t="s">
        <v>1716</v>
      </c>
      <c r="E276" t="s">
        <v>1717</v>
      </c>
      <c r="F276" t="s">
        <v>1718</v>
      </c>
      <c r="G276" t="s">
        <v>1685</v>
      </c>
    </row>
    <row r="277" spans="1:7" x14ac:dyDescent="0.3">
      <c r="A277" s="1">
        <v>21</v>
      </c>
      <c r="B277" t="s">
        <v>783</v>
      </c>
      <c r="C277" t="s">
        <v>1719</v>
      </c>
      <c r="D277" t="s">
        <v>1719</v>
      </c>
      <c r="E277" t="s">
        <v>1720</v>
      </c>
      <c r="F277" t="s">
        <v>1721</v>
      </c>
      <c r="G277" t="s">
        <v>1722</v>
      </c>
    </row>
    <row r="278" spans="1:7" x14ac:dyDescent="0.3">
      <c r="A278" s="1">
        <v>22</v>
      </c>
      <c r="B278" t="s">
        <v>1723</v>
      </c>
      <c r="C278" t="s">
        <v>1724</v>
      </c>
      <c r="D278" t="s">
        <v>1725</v>
      </c>
      <c r="E278" t="s">
        <v>1726</v>
      </c>
      <c r="F278" t="s">
        <v>1727</v>
      </c>
      <c r="G278" t="s">
        <v>1727</v>
      </c>
    </row>
    <row r="279" spans="1:7" x14ac:dyDescent="0.3">
      <c r="A279" s="1">
        <v>23</v>
      </c>
      <c r="B279" t="s">
        <v>789</v>
      </c>
      <c r="C279" t="s">
        <v>1728</v>
      </c>
      <c r="D279" t="s">
        <v>52</v>
      </c>
      <c r="E279" t="s">
        <v>1729</v>
      </c>
      <c r="F279" t="s">
        <v>1730</v>
      </c>
      <c r="G279" t="s">
        <v>1731</v>
      </c>
    </row>
    <row r="280" spans="1:7" x14ac:dyDescent="0.3">
      <c r="A280" s="1">
        <v>24</v>
      </c>
      <c r="B280" t="s">
        <v>795</v>
      </c>
      <c r="C280" t="s">
        <v>331</v>
      </c>
      <c r="D280" t="s">
        <v>331</v>
      </c>
      <c r="E280" t="s">
        <v>331</v>
      </c>
      <c r="F280" t="s">
        <v>331</v>
      </c>
      <c r="G280" t="s">
        <v>331</v>
      </c>
    </row>
    <row r="281" spans="1:7" x14ac:dyDescent="0.3">
      <c r="A281" s="1">
        <v>25</v>
      </c>
      <c r="B281" t="s">
        <v>796</v>
      </c>
      <c r="C281" t="s">
        <v>331</v>
      </c>
      <c r="D281" t="s">
        <v>331</v>
      </c>
      <c r="E281" t="s">
        <v>331</v>
      </c>
      <c r="F281" t="s">
        <v>331</v>
      </c>
      <c r="G281" t="s">
        <v>331</v>
      </c>
    </row>
    <row r="282" spans="1:7" x14ac:dyDescent="0.3">
      <c r="A282" s="1">
        <v>26</v>
      </c>
      <c r="B282" t="s">
        <v>802</v>
      </c>
      <c r="C282" t="s">
        <v>331</v>
      </c>
      <c r="D282" t="s">
        <v>1732</v>
      </c>
      <c r="E282" t="s">
        <v>1733</v>
      </c>
      <c r="F282" t="s">
        <v>1734</v>
      </c>
      <c r="G282" t="s">
        <v>1735</v>
      </c>
    </row>
    <row r="283" spans="1:7" x14ac:dyDescent="0.3">
      <c r="A283" s="1">
        <v>27</v>
      </c>
      <c r="B283" t="s">
        <v>803</v>
      </c>
      <c r="C283" t="s">
        <v>331</v>
      </c>
      <c r="D283" t="s">
        <v>331</v>
      </c>
      <c r="E283" t="s">
        <v>331</v>
      </c>
      <c r="F283" t="s">
        <v>331</v>
      </c>
      <c r="G283" t="s">
        <v>331</v>
      </c>
    </row>
    <row r="284" spans="1:7" x14ac:dyDescent="0.3">
      <c r="A284" s="1">
        <v>28</v>
      </c>
      <c r="B284" t="s">
        <v>1736</v>
      </c>
      <c r="C284" t="s">
        <v>1737</v>
      </c>
      <c r="D284" t="s">
        <v>1738</v>
      </c>
      <c r="E284" t="s">
        <v>1739</v>
      </c>
      <c r="F284" t="s">
        <v>1740</v>
      </c>
      <c r="G284" t="s">
        <v>1741</v>
      </c>
    </row>
    <row r="285" spans="1:7" x14ac:dyDescent="0.3">
      <c r="A285" s="1">
        <v>29</v>
      </c>
      <c r="B285" t="s">
        <v>804</v>
      </c>
      <c r="C285" t="s">
        <v>1742</v>
      </c>
      <c r="D285" t="s">
        <v>1743</v>
      </c>
      <c r="E285" t="s">
        <v>1744</v>
      </c>
      <c r="F285" t="s">
        <v>1745</v>
      </c>
      <c r="G285" t="s">
        <v>1746</v>
      </c>
    </row>
    <row r="286" spans="1:7" x14ac:dyDescent="0.3">
      <c r="A286" s="1">
        <v>30</v>
      </c>
      <c r="B286" t="s">
        <v>808</v>
      </c>
      <c r="C286" t="s">
        <v>1747</v>
      </c>
      <c r="D286" t="s">
        <v>1748</v>
      </c>
      <c r="E286" t="s">
        <v>1749</v>
      </c>
      <c r="F286" t="s">
        <v>1750</v>
      </c>
      <c r="G286" t="s">
        <v>1751</v>
      </c>
    </row>
    <row r="287" spans="1:7" x14ac:dyDescent="0.3">
      <c r="A287" s="1">
        <v>31</v>
      </c>
      <c r="B287" t="s">
        <v>814</v>
      </c>
      <c r="C287" t="s">
        <v>1752</v>
      </c>
      <c r="D287" t="s">
        <v>1753</v>
      </c>
      <c r="E287" t="s">
        <v>1754</v>
      </c>
      <c r="F287" t="s">
        <v>1752</v>
      </c>
      <c r="G287" t="s">
        <v>1755</v>
      </c>
    </row>
    <row r="288" spans="1:7" x14ac:dyDescent="0.3">
      <c r="A288" s="1">
        <v>32</v>
      </c>
      <c r="B288" t="s">
        <v>815</v>
      </c>
      <c r="C288" t="s">
        <v>1756</v>
      </c>
      <c r="D288" t="s">
        <v>1757</v>
      </c>
      <c r="E288" t="s">
        <v>1758</v>
      </c>
      <c r="F288" t="s">
        <v>1759</v>
      </c>
      <c r="G288" t="s">
        <v>1760</v>
      </c>
    </row>
    <row r="289" spans="1:8" x14ac:dyDescent="0.3">
      <c r="A289" s="1">
        <v>33</v>
      </c>
      <c r="B289" t="s">
        <v>1761</v>
      </c>
      <c r="C289" t="s">
        <v>331</v>
      </c>
      <c r="D289" t="s">
        <v>331</v>
      </c>
      <c r="E289" t="s">
        <v>331</v>
      </c>
      <c r="F289" t="s">
        <v>331</v>
      </c>
      <c r="G289" t="s">
        <v>543</v>
      </c>
    </row>
    <row r="290" spans="1:8" x14ac:dyDescent="0.3">
      <c r="A290" s="1">
        <v>34</v>
      </c>
      <c r="B290" t="s">
        <v>816</v>
      </c>
      <c r="C290" t="s">
        <v>331</v>
      </c>
      <c r="D290" t="s">
        <v>331</v>
      </c>
      <c r="E290" t="s">
        <v>331</v>
      </c>
      <c r="F290" t="s">
        <v>331</v>
      </c>
      <c r="G290" t="s">
        <v>331</v>
      </c>
    </row>
    <row r="291" spans="1:8" x14ac:dyDescent="0.3">
      <c r="A291" s="1">
        <v>35</v>
      </c>
      <c r="B291" t="s">
        <v>817</v>
      </c>
      <c r="C291" t="s">
        <v>1752</v>
      </c>
      <c r="D291" t="s">
        <v>1753</v>
      </c>
      <c r="E291" t="s">
        <v>1754</v>
      </c>
      <c r="F291" t="s">
        <v>1752</v>
      </c>
      <c r="G291" t="s">
        <v>1755</v>
      </c>
    </row>
    <row r="292" spans="1:8" x14ac:dyDescent="0.3">
      <c r="A292" s="1">
        <v>36</v>
      </c>
      <c r="B292" t="s">
        <v>818</v>
      </c>
      <c r="C292" t="s">
        <v>1631</v>
      </c>
      <c r="D292" t="s">
        <v>1632</v>
      </c>
      <c r="E292" t="s">
        <v>1633</v>
      </c>
      <c r="F292" t="s">
        <v>1634</v>
      </c>
      <c r="G292" t="s">
        <v>1635</v>
      </c>
    </row>
    <row r="294" spans="1:8" x14ac:dyDescent="0.3">
      <c r="B294" s="1" t="s">
        <v>383</v>
      </c>
      <c r="C294" s="1" t="s">
        <v>319</v>
      </c>
      <c r="D294" s="1" t="s">
        <v>320</v>
      </c>
      <c r="E294" s="1" t="s">
        <v>321</v>
      </c>
      <c r="F294" s="1" t="s">
        <v>322</v>
      </c>
      <c r="G294" s="1" t="s">
        <v>323</v>
      </c>
      <c r="H294" s="1" t="s">
        <v>324</v>
      </c>
    </row>
    <row r="295" spans="1:8" x14ac:dyDescent="0.3">
      <c r="A295" s="1">
        <v>0</v>
      </c>
      <c r="B295" t="s">
        <v>880</v>
      </c>
      <c r="C295" t="s">
        <v>1762</v>
      </c>
      <c r="D295" t="s">
        <v>1763</v>
      </c>
      <c r="E295" t="s">
        <v>1764</v>
      </c>
      <c r="F295" t="s">
        <v>1763</v>
      </c>
      <c r="G295" t="s">
        <v>1765</v>
      </c>
    </row>
    <row r="296" spans="1:8" x14ac:dyDescent="0.3">
      <c r="A296" s="1">
        <v>1</v>
      </c>
      <c r="B296" t="s">
        <v>886</v>
      </c>
      <c r="C296" t="s">
        <v>1766</v>
      </c>
      <c r="D296" t="s">
        <v>1767</v>
      </c>
      <c r="E296" t="s">
        <v>1768</v>
      </c>
      <c r="F296" t="s">
        <v>1769</v>
      </c>
      <c r="G296" t="s">
        <v>1770</v>
      </c>
    </row>
    <row r="297" spans="1:8" x14ac:dyDescent="0.3">
      <c r="A297" s="1">
        <v>2</v>
      </c>
      <c r="B297" t="s">
        <v>892</v>
      </c>
      <c r="C297" t="s">
        <v>1771</v>
      </c>
      <c r="D297" t="s">
        <v>1772</v>
      </c>
      <c r="E297" t="s">
        <v>1773</v>
      </c>
      <c r="F297" t="s">
        <v>925</v>
      </c>
      <c r="G297" t="s">
        <v>1774</v>
      </c>
    </row>
    <row r="298" spans="1:8" x14ac:dyDescent="0.3">
      <c r="A298" s="1">
        <v>3</v>
      </c>
      <c r="B298" t="s">
        <v>909</v>
      </c>
      <c r="C298" t="s">
        <v>331</v>
      </c>
      <c r="D298" t="s">
        <v>331</v>
      </c>
      <c r="E298" t="s">
        <v>331</v>
      </c>
      <c r="F298" t="s">
        <v>331</v>
      </c>
      <c r="G298" t="s">
        <v>1775</v>
      </c>
    </row>
    <row r="299" spans="1:8" x14ac:dyDescent="0.3">
      <c r="A299" s="1">
        <v>4</v>
      </c>
      <c r="B299" t="s">
        <v>913</v>
      </c>
      <c r="C299" t="s">
        <v>331</v>
      </c>
      <c r="D299" t="s">
        <v>331</v>
      </c>
      <c r="E299" t="s">
        <v>331</v>
      </c>
      <c r="F299" t="s">
        <v>1776</v>
      </c>
      <c r="G299" t="s">
        <v>331</v>
      </c>
    </row>
    <row r="300" spans="1:8" x14ac:dyDescent="0.3">
      <c r="A300" s="1">
        <v>5</v>
      </c>
      <c r="B300" t="s">
        <v>916</v>
      </c>
      <c r="C300" t="s">
        <v>1777</v>
      </c>
      <c r="D300" t="s">
        <v>1778</v>
      </c>
      <c r="E300" t="s">
        <v>1779</v>
      </c>
      <c r="F300" t="s">
        <v>1780</v>
      </c>
      <c r="G300" t="s">
        <v>1781</v>
      </c>
    </row>
    <row r="301" spans="1:8" x14ac:dyDescent="0.3">
      <c r="A301" s="1">
        <v>6</v>
      </c>
      <c r="B301" t="s">
        <v>917</v>
      </c>
      <c r="C301" t="s">
        <v>1782</v>
      </c>
      <c r="D301" t="s">
        <v>1783</v>
      </c>
      <c r="E301" t="s">
        <v>1784</v>
      </c>
      <c r="F301" t="s">
        <v>1785</v>
      </c>
      <c r="G301" t="s">
        <v>1786</v>
      </c>
    </row>
    <row r="302" spans="1:8" x14ac:dyDescent="0.3">
      <c r="A302" s="1">
        <v>7</v>
      </c>
      <c r="B302" t="s">
        <v>918</v>
      </c>
      <c r="C302" t="s">
        <v>1787</v>
      </c>
      <c r="D302" t="s">
        <v>1788</v>
      </c>
      <c r="E302" t="s">
        <v>1789</v>
      </c>
      <c r="F302" t="s">
        <v>1754</v>
      </c>
      <c r="G302" t="s">
        <v>1790</v>
      </c>
    </row>
    <row r="303" spans="1:8" x14ac:dyDescent="0.3">
      <c r="A303" s="1">
        <v>8</v>
      </c>
      <c r="B303" t="s">
        <v>1791</v>
      </c>
      <c r="C303" t="s">
        <v>1792</v>
      </c>
      <c r="D303" t="s">
        <v>1793</v>
      </c>
      <c r="E303" t="s">
        <v>1794</v>
      </c>
      <c r="F303" t="s">
        <v>1795</v>
      </c>
      <c r="G303" t="s">
        <v>1796</v>
      </c>
    </row>
    <row r="304" spans="1:8" x14ac:dyDescent="0.3">
      <c r="A304" s="1">
        <v>9</v>
      </c>
      <c r="B304" t="s">
        <v>1797</v>
      </c>
      <c r="C304" t="s">
        <v>1718</v>
      </c>
      <c r="D304" t="s">
        <v>1798</v>
      </c>
      <c r="E304" t="s">
        <v>1208</v>
      </c>
      <c r="F304" t="s">
        <v>1799</v>
      </c>
      <c r="G304" t="s">
        <v>1800</v>
      </c>
    </row>
    <row r="305" spans="1:8" x14ac:dyDescent="0.3">
      <c r="A305" s="1">
        <v>10</v>
      </c>
      <c r="B305" t="s">
        <v>919</v>
      </c>
      <c r="C305" t="s">
        <v>331</v>
      </c>
      <c r="D305" t="s">
        <v>331</v>
      </c>
      <c r="E305" t="s">
        <v>331</v>
      </c>
      <c r="F305" t="s">
        <v>331</v>
      </c>
      <c r="G305" t="s">
        <v>331</v>
      </c>
    </row>
    <row r="306" spans="1:8" x14ac:dyDescent="0.3">
      <c r="A306" s="1">
        <v>11</v>
      </c>
      <c r="B306" t="s">
        <v>920</v>
      </c>
      <c r="C306" t="s">
        <v>1801</v>
      </c>
      <c r="D306" t="s">
        <v>1802</v>
      </c>
      <c r="E306" t="s">
        <v>1803</v>
      </c>
      <c r="F306" t="s">
        <v>1804</v>
      </c>
      <c r="G306" t="s">
        <v>1805</v>
      </c>
    </row>
    <row r="307" spans="1:8" x14ac:dyDescent="0.3">
      <c r="A307" s="1">
        <v>12</v>
      </c>
      <c r="B307" t="s">
        <v>922</v>
      </c>
      <c r="C307" t="s">
        <v>1806</v>
      </c>
      <c r="D307" t="s">
        <v>1807</v>
      </c>
      <c r="E307" t="s">
        <v>1808</v>
      </c>
      <c r="F307" t="s">
        <v>1809</v>
      </c>
      <c r="G307" t="s">
        <v>1810</v>
      </c>
    </row>
    <row r="308" spans="1:8" x14ac:dyDescent="0.3">
      <c r="A308" s="1">
        <v>13</v>
      </c>
      <c r="B308" t="s">
        <v>928</v>
      </c>
      <c r="C308" t="s">
        <v>331</v>
      </c>
      <c r="D308" t="s">
        <v>1811</v>
      </c>
      <c r="E308" t="s">
        <v>1812</v>
      </c>
      <c r="F308" t="s">
        <v>1813</v>
      </c>
      <c r="G308" t="s">
        <v>1814</v>
      </c>
    </row>
    <row r="309" spans="1:8" x14ac:dyDescent="0.3">
      <c r="A309" s="1">
        <v>14</v>
      </c>
      <c r="B309" t="s">
        <v>1815</v>
      </c>
      <c r="C309" t="s">
        <v>1816</v>
      </c>
      <c r="D309" t="s">
        <v>1817</v>
      </c>
      <c r="E309" t="s">
        <v>1818</v>
      </c>
      <c r="F309" t="s">
        <v>1819</v>
      </c>
      <c r="G309" t="s">
        <v>1820</v>
      </c>
    </row>
    <row r="311" spans="1:8" x14ac:dyDescent="0.3">
      <c r="B311" s="1" t="s">
        <v>383</v>
      </c>
      <c r="C311" s="1" t="s">
        <v>319</v>
      </c>
      <c r="D311" s="1" t="s">
        <v>320</v>
      </c>
      <c r="E311" s="1" t="s">
        <v>321</v>
      </c>
      <c r="F311" s="1" t="s">
        <v>322</v>
      </c>
      <c r="G311" s="1" t="s">
        <v>323</v>
      </c>
      <c r="H311" s="1" t="s">
        <v>324</v>
      </c>
    </row>
    <row r="312" spans="1:8" x14ac:dyDescent="0.3">
      <c r="A312" s="1">
        <v>0</v>
      </c>
      <c r="B312" t="s">
        <v>939</v>
      </c>
      <c r="C312" t="s">
        <v>1821</v>
      </c>
      <c r="D312" t="s">
        <v>1822</v>
      </c>
      <c r="E312" t="s">
        <v>1823</v>
      </c>
      <c r="F312" t="s">
        <v>1824</v>
      </c>
      <c r="G312" t="s">
        <v>1825</v>
      </c>
    </row>
    <row r="313" spans="1:8" x14ac:dyDescent="0.3">
      <c r="A313" s="1">
        <v>1</v>
      </c>
      <c r="B313" t="s">
        <v>945</v>
      </c>
      <c r="C313" t="s">
        <v>1826</v>
      </c>
      <c r="D313" t="s">
        <v>1827</v>
      </c>
      <c r="E313" t="s">
        <v>1828</v>
      </c>
      <c r="F313" t="s">
        <v>1829</v>
      </c>
      <c r="G313" t="s">
        <v>1830</v>
      </c>
    </row>
    <row r="314" spans="1:8" x14ac:dyDescent="0.3">
      <c r="A314" s="1">
        <v>2</v>
      </c>
      <c r="B314" t="s">
        <v>500</v>
      </c>
      <c r="C314" t="s">
        <v>1831</v>
      </c>
      <c r="D314" t="s">
        <v>1832</v>
      </c>
      <c r="E314" t="s">
        <v>1833</v>
      </c>
      <c r="F314" t="s">
        <v>1834</v>
      </c>
      <c r="G314" t="s">
        <v>1835</v>
      </c>
    </row>
    <row r="315" spans="1:8" x14ac:dyDescent="0.3">
      <c r="A315" s="1">
        <v>3</v>
      </c>
      <c r="B315" t="s">
        <v>1836</v>
      </c>
      <c r="C315" t="s">
        <v>331</v>
      </c>
      <c r="D315" t="s">
        <v>1837</v>
      </c>
      <c r="E315" t="s">
        <v>1838</v>
      </c>
      <c r="F315" t="s">
        <v>1839</v>
      </c>
      <c r="G315" t="s">
        <v>1840</v>
      </c>
    </row>
    <row r="316" spans="1:8" x14ac:dyDescent="0.3">
      <c r="A316" s="1">
        <v>4</v>
      </c>
      <c r="B316" t="s">
        <v>1841</v>
      </c>
      <c r="C316" t="s">
        <v>331</v>
      </c>
      <c r="D316" t="s">
        <v>331</v>
      </c>
      <c r="E316" t="s">
        <v>331</v>
      </c>
      <c r="F316" t="s">
        <v>331</v>
      </c>
      <c r="G316" t="s">
        <v>331</v>
      </c>
    </row>
    <row r="317" spans="1:8" x14ac:dyDescent="0.3">
      <c r="A317" s="1">
        <v>5</v>
      </c>
      <c r="B317" t="s">
        <v>1842</v>
      </c>
      <c r="C317" t="s">
        <v>1614</v>
      </c>
      <c r="D317" t="s">
        <v>1843</v>
      </c>
      <c r="E317" t="s">
        <v>1729</v>
      </c>
      <c r="F317" t="s">
        <v>1844</v>
      </c>
      <c r="G317" t="s">
        <v>1845</v>
      </c>
    </row>
    <row r="318" spans="1:8" x14ac:dyDescent="0.3">
      <c r="A318" s="1">
        <v>6</v>
      </c>
      <c r="B318" t="s">
        <v>946</v>
      </c>
      <c r="C318" t="s">
        <v>1846</v>
      </c>
      <c r="D318" t="s">
        <v>1847</v>
      </c>
      <c r="E318" t="s">
        <v>1848</v>
      </c>
      <c r="F318" t="s">
        <v>1849</v>
      </c>
      <c r="G318" t="s">
        <v>1850</v>
      </c>
    </row>
    <row r="319" spans="1:8" x14ac:dyDescent="0.3">
      <c r="A319" s="1">
        <v>7</v>
      </c>
      <c r="B319" t="s">
        <v>952</v>
      </c>
      <c r="C319" t="s">
        <v>1846</v>
      </c>
      <c r="D319" t="s">
        <v>1847</v>
      </c>
      <c r="E319" t="s">
        <v>1848</v>
      </c>
      <c r="F319" t="s">
        <v>1851</v>
      </c>
      <c r="G319" t="s">
        <v>1852</v>
      </c>
    </row>
    <row r="320" spans="1:8" x14ac:dyDescent="0.3">
      <c r="A320" s="1">
        <v>8</v>
      </c>
      <c r="B320" t="s">
        <v>956</v>
      </c>
      <c r="C320" t="s">
        <v>331</v>
      </c>
      <c r="D320" t="s">
        <v>331</v>
      </c>
      <c r="E320" t="s">
        <v>331</v>
      </c>
      <c r="F320" t="s">
        <v>1853</v>
      </c>
      <c r="G320" t="s">
        <v>1854</v>
      </c>
    </row>
    <row r="321" spans="1:7" x14ac:dyDescent="0.3">
      <c r="A321" s="1">
        <v>9</v>
      </c>
      <c r="B321" t="s">
        <v>960</v>
      </c>
      <c r="C321" t="s">
        <v>331</v>
      </c>
      <c r="D321" t="s">
        <v>331</v>
      </c>
      <c r="E321" t="s">
        <v>331</v>
      </c>
      <c r="F321" t="s">
        <v>1853</v>
      </c>
      <c r="G321" t="s">
        <v>1854</v>
      </c>
    </row>
    <row r="322" spans="1:7" x14ac:dyDescent="0.3">
      <c r="A322" s="1">
        <v>10</v>
      </c>
      <c r="B322" t="s">
        <v>962</v>
      </c>
      <c r="C322" t="s">
        <v>1855</v>
      </c>
      <c r="D322" t="s">
        <v>1856</v>
      </c>
      <c r="E322" t="s">
        <v>1857</v>
      </c>
      <c r="F322" t="s">
        <v>1858</v>
      </c>
      <c r="G322" t="s">
        <v>1859</v>
      </c>
    </row>
    <row r="323" spans="1:7" x14ac:dyDescent="0.3">
      <c r="A323" s="1">
        <v>11</v>
      </c>
      <c r="B323" t="s">
        <v>968</v>
      </c>
      <c r="C323" t="s">
        <v>1860</v>
      </c>
      <c r="D323" t="s">
        <v>1786</v>
      </c>
      <c r="E323" t="s">
        <v>1861</v>
      </c>
      <c r="F323" t="s">
        <v>1862</v>
      </c>
      <c r="G323" t="s">
        <v>1863</v>
      </c>
    </row>
    <row r="324" spans="1:7" x14ac:dyDescent="0.3">
      <c r="A324" s="1">
        <v>12</v>
      </c>
      <c r="B324" t="s">
        <v>969</v>
      </c>
      <c r="C324" t="s">
        <v>1864</v>
      </c>
      <c r="D324" t="s">
        <v>1865</v>
      </c>
      <c r="E324" t="s">
        <v>1866</v>
      </c>
      <c r="F324" t="s">
        <v>1867</v>
      </c>
      <c r="G324" t="s">
        <v>1868</v>
      </c>
    </row>
    <row r="325" spans="1:7" x14ac:dyDescent="0.3">
      <c r="A325" s="1">
        <v>13</v>
      </c>
      <c r="B325" t="s">
        <v>970</v>
      </c>
      <c r="C325" t="s">
        <v>1869</v>
      </c>
      <c r="D325" t="s">
        <v>1870</v>
      </c>
      <c r="E325" t="s">
        <v>1871</v>
      </c>
      <c r="F325" t="s">
        <v>1872</v>
      </c>
      <c r="G325" t="s">
        <v>1873</v>
      </c>
    </row>
    <row r="326" spans="1:7" x14ac:dyDescent="0.3">
      <c r="A326" s="1">
        <v>14</v>
      </c>
      <c r="B326" t="s">
        <v>971</v>
      </c>
      <c r="C326" t="s">
        <v>1874</v>
      </c>
      <c r="D326" t="s">
        <v>1875</v>
      </c>
      <c r="E326" t="s">
        <v>1876</v>
      </c>
      <c r="F326" t="s">
        <v>1877</v>
      </c>
      <c r="G326" t="s">
        <v>1878</v>
      </c>
    </row>
    <row r="327" spans="1:7" x14ac:dyDescent="0.3">
      <c r="A327" s="1">
        <v>15</v>
      </c>
      <c r="B327" t="s">
        <v>829</v>
      </c>
      <c r="C327" t="s">
        <v>331</v>
      </c>
      <c r="D327" t="s">
        <v>331</v>
      </c>
      <c r="E327" t="s">
        <v>331</v>
      </c>
      <c r="F327" t="s">
        <v>1879</v>
      </c>
      <c r="G327" t="s">
        <v>1880</v>
      </c>
    </row>
    <row r="328" spans="1:7" x14ac:dyDescent="0.3">
      <c r="A328" s="1">
        <v>16</v>
      </c>
      <c r="B328" t="s">
        <v>919</v>
      </c>
      <c r="C328" t="s">
        <v>331</v>
      </c>
      <c r="D328" t="s">
        <v>331</v>
      </c>
      <c r="E328" t="s">
        <v>331</v>
      </c>
      <c r="F328" t="s">
        <v>331</v>
      </c>
      <c r="G328" t="s">
        <v>331</v>
      </c>
    </row>
    <row r="329" spans="1:7" x14ac:dyDescent="0.3">
      <c r="A329" s="1">
        <v>17</v>
      </c>
      <c r="B329" t="s">
        <v>920</v>
      </c>
      <c r="C329" t="s">
        <v>331</v>
      </c>
      <c r="D329" t="s">
        <v>331</v>
      </c>
      <c r="E329" t="s">
        <v>331</v>
      </c>
      <c r="F329" t="s">
        <v>1879</v>
      </c>
      <c r="G329" t="s">
        <v>1880</v>
      </c>
    </row>
    <row r="330" spans="1:7" x14ac:dyDescent="0.3">
      <c r="A330" s="1">
        <v>18</v>
      </c>
      <c r="B330" t="s">
        <v>975</v>
      </c>
      <c r="C330" t="s">
        <v>1881</v>
      </c>
      <c r="D330" t="s">
        <v>1882</v>
      </c>
      <c r="E330" t="s">
        <v>1883</v>
      </c>
      <c r="F330" t="s">
        <v>1884</v>
      </c>
      <c r="G330" t="s">
        <v>22</v>
      </c>
    </row>
    <row r="331" spans="1:7" x14ac:dyDescent="0.3">
      <c r="A331" s="1">
        <v>19</v>
      </c>
      <c r="B331" t="s">
        <v>980</v>
      </c>
      <c r="C331" t="s">
        <v>331</v>
      </c>
      <c r="D331" t="s">
        <v>1885</v>
      </c>
      <c r="E331" t="s">
        <v>1886</v>
      </c>
      <c r="F331" t="s">
        <v>1887</v>
      </c>
      <c r="G331" t="s">
        <v>1888</v>
      </c>
    </row>
    <row r="332" spans="1:7" x14ac:dyDescent="0.3">
      <c r="A332" s="1">
        <v>20</v>
      </c>
      <c r="B332" t="s">
        <v>1889</v>
      </c>
      <c r="C332" t="s">
        <v>1890</v>
      </c>
      <c r="D332" t="s">
        <v>1891</v>
      </c>
      <c r="E332" t="s">
        <v>1892</v>
      </c>
      <c r="F332" t="s">
        <v>1893</v>
      </c>
      <c r="G332" t="s">
        <v>1894</v>
      </c>
    </row>
    <row r="333" spans="1:7" x14ac:dyDescent="0.3">
      <c r="A333" s="1">
        <v>21</v>
      </c>
      <c r="B333" t="s">
        <v>990</v>
      </c>
      <c r="C333" t="s">
        <v>331</v>
      </c>
      <c r="D333" t="s">
        <v>331</v>
      </c>
      <c r="E333" t="s">
        <v>331</v>
      </c>
      <c r="F333" t="s">
        <v>331</v>
      </c>
      <c r="G333" t="s">
        <v>331</v>
      </c>
    </row>
    <row r="334" spans="1:7" x14ac:dyDescent="0.3">
      <c r="A334" s="1">
        <v>22</v>
      </c>
      <c r="B334" t="s">
        <v>996</v>
      </c>
      <c r="C334" t="s">
        <v>331</v>
      </c>
      <c r="D334" t="s">
        <v>331</v>
      </c>
      <c r="E334" t="s">
        <v>331</v>
      </c>
      <c r="F334" t="s">
        <v>331</v>
      </c>
      <c r="G334" t="s">
        <v>331</v>
      </c>
    </row>
    <row r="335" spans="1:7" x14ac:dyDescent="0.3">
      <c r="A335" s="1">
        <v>23</v>
      </c>
      <c r="B335" t="s">
        <v>998</v>
      </c>
      <c r="C335" t="s">
        <v>1895</v>
      </c>
      <c r="D335" t="s">
        <v>1896</v>
      </c>
      <c r="E335" t="s">
        <v>1897</v>
      </c>
      <c r="F335" t="s">
        <v>1898</v>
      </c>
      <c r="G335" t="s">
        <v>1899</v>
      </c>
    </row>
    <row r="336" spans="1:7" x14ac:dyDescent="0.3">
      <c r="A336" s="1">
        <v>24</v>
      </c>
      <c r="B336" t="s">
        <v>1004</v>
      </c>
      <c r="C336" t="s">
        <v>1900</v>
      </c>
      <c r="D336" t="s">
        <v>1901</v>
      </c>
      <c r="E336" t="s">
        <v>1902</v>
      </c>
      <c r="F336" t="s">
        <v>1903</v>
      </c>
      <c r="G336" t="s">
        <v>1904</v>
      </c>
    </row>
    <row r="337" spans="1:7" x14ac:dyDescent="0.3">
      <c r="A337" s="1">
        <v>25</v>
      </c>
      <c r="B337" t="s">
        <v>1009</v>
      </c>
      <c r="C337" t="s">
        <v>331</v>
      </c>
      <c r="D337" t="s">
        <v>1905</v>
      </c>
      <c r="E337" t="s">
        <v>1906</v>
      </c>
      <c r="F337" t="str">
        <f>"-100M"</f>
        <v>-100M</v>
      </c>
      <c r="G337" t="s">
        <v>1907</v>
      </c>
    </row>
    <row r="338" spans="1:7" x14ac:dyDescent="0.3">
      <c r="A338" s="1">
        <v>26</v>
      </c>
      <c r="B338" t="s">
        <v>1014</v>
      </c>
      <c r="C338" t="s">
        <v>331</v>
      </c>
      <c r="D338" t="s">
        <v>331</v>
      </c>
      <c r="E338" t="s">
        <v>331</v>
      </c>
      <c r="F338" t="s">
        <v>331</v>
      </c>
      <c r="G338" t="s">
        <v>1908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3"/>
  <sheetViews>
    <sheetView topLeftCell="B132" workbookViewId="0">
      <selection activeCell="B145" sqref="B145"/>
    </sheetView>
  </sheetViews>
  <sheetFormatPr defaultRowHeight="14.4" x14ac:dyDescent="0.3"/>
  <cols>
    <col min="1" max="1" width="0" hidden="1" customWidth="1"/>
    <col min="2" max="7" width="20.6640625" customWidth="1"/>
  </cols>
  <sheetData>
    <row r="1" spans="1:11" x14ac:dyDescent="0.3">
      <c r="B1" t="s">
        <v>0</v>
      </c>
      <c r="C1" t="s">
        <v>1909</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Badger Meter</v>
      </c>
    </row>
    <row r="2" spans="1:11" x14ac:dyDescent="0.3">
      <c r="B2" t="s">
        <v>2</v>
      </c>
      <c r="C2" t="s">
        <v>1910</v>
      </c>
      <c r="K2" t="str">
        <f>LEFT(C1,FIND("(",C1) - 2)</f>
        <v>Badger Meter, Inc.</v>
      </c>
    </row>
    <row r="3" spans="1:11" x14ac:dyDescent="0.3">
      <c r="K3" t="str">
        <f>" is scheduled to report earnings "&amp;IFERROR("between "&amp;LEFT(C20,FIND("-",C20)-2)&amp;" and "&amp;RIGHT(C20,FIND("-",C20)-2),"on "&amp;C20)</f>
        <v xml:space="preserve"> is scheduled to report earnings on Jul 20, 2017</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$40.70, up .25% after opening slightly below yesterday's close</v>
      </c>
    </row>
    <row r="5" spans="1:11" x14ac:dyDescent="0.3">
      <c r="K5" t="str">
        <f>"The one year target estimate for " &amp; D1 &amp; " is " &amp; TEXT(C23,"$####.00")</f>
        <v>The one year target estimate for Badger Meter is $43.00</v>
      </c>
    </row>
    <row r="6" spans="1:11" x14ac:dyDescent="0.3">
      <c r="K6" t="str">
        <f>" which would be " &amp; IF(OR(LEFT(ABS((C23-C2)/C2*100),1)="8",LEFT(ABS((C23-C2)/C2*100),2)="18"), "an ", "a ")  &amp;TEXT(ABS((C23-C2)/C2),"####.#0%")&amp;IF((C23-C2)&gt;0," increase over"," decrease from")&amp;" the current price"</f>
        <v xml:space="preserve"> which would be a 5.65% increase over the current price</v>
      </c>
    </row>
    <row r="7" spans="1:11" x14ac:dyDescent="0.3">
      <c r="A7" s="1">
        <v>0</v>
      </c>
      <c r="B7" t="s">
        <v>5</v>
      </c>
      <c r="C7" t="s">
        <v>1911</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decrease by 5.71% from last quarter based on the average of 4 analyst estimates (Yahoo Finance)</v>
      </c>
    </row>
    <row r="8" spans="1:11" x14ac:dyDescent="0.3">
      <c r="A8" s="1">
        <v>1</v>
      </c>
      <c r="B8" t="s">
        <v>7</v>
      </c>
      <c r="C8" t="s">
        <v>1912</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9</v>
      </c>
      <c r="C9" t="s">
        <v>1913</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2 times, and a negative earnings surprise 2 times</v>
      </c>
    </row>
    <row r="10" spans="1:11" x14ac:dyDescent="0.3">
      <c r="A10" s="1">
        <v>3</v>
      </c>
      <c r="B10" t="s">
        <v>11</v>
      </c>
      <c r="C10" t="s">
        <v>1914</v>
      </c>
    </row>
    <row r="11" spans="1:11" x14ac:dyDescent="0.3">
      <c r="A11" s="1">
        <v>4</v>
      </c>
      <c r="B11" t="s">
        <v>13</v>
      </c>
      <c r="C11" t="s">
        <v>1915</v>
      </c>
    </row>
    <row r="12" spans="1:11" x14ac:dyDescent="0.3">
      <c r="A12" s="1">
        <v>5</v>
      </c>
      <c r="B12" t="s">
        <v>15</v>
      </c>
      <c r="C12" t="s">
        <v>1916</v>
      </c>
      <c r="D12" t="str">
        <f>LEFT(C12,FIND("-",C12)-2)</f>
        <v>29.30</v>
      </c>
      <c r="E12" t="str">
        <f>TRIM(RIGHT(C12,FIND("-",C12)-1))</f>
        <v>41.70</v>
      </c>
    </row>
    <row r="13" spans="1:11" x14ac:dyDescent="0.3">
      <c r="A13" s="1">
        <v>6</v>
      </c>
      <c r="B13" t="s">
        <v>17</v>
      </c>
      <c r="C13" t="s">
        <v>1917</v>
      </c>
    </row>
    <row r="14" spans="1:11" x14ac:dyDescent="0.3">
      <c r="A14" s="1">
        <v>7</v>
      </c>
      <c r="B14" t="s">
        <v>19</v>
      </c>
      <c r="C14" t="s">
        <v>1918</v>
      </c>
    </row>
    <row r="16" spans="1:11" x14ac:dyDescent="0.3">
      <c r="A16" s="1">
        <v>0</v>
      </c>
      <c r="B16" t="s">
        <v>21</v>
      </c>
      <c r="C16" t="s">
        <v>22</v>
      </c>
    </row>
    <row r="17" spans="1:11" x14ac:dyDescent="0.3">
      <c r="A17" s="1">
        <v>1</v>
      </c>
      <c r="B17" t="s">
        <v>23</v>
      </c>
      <c r="C17" t="s">
        <v>1919</v>
      </c>
      <c r="K17" t="str">
        <f>K2 &amp; K3 &amp; ". " &amp; K4 &amp; ". " &amp; K5 &amp; K6 &amp; ". " &amp; K7 &amp; ". " &amp; K8 &amp; ". " &amp; K9 &amp; "."</f>
        <v>Badger Meter, Inc. is scheduled to report earnings on Jul 20, 2017. The stock is currently trading at $40.70, up .25% after opening slightly below yesterday's close. The one year target estimate for Badger Meter is $43.00 which would be a 5.65% increase over the current price. Earnings are expected to decrease by 5.71% from last quarter based on the average of 4 analyst estimates (Yahoo Finance). The stock is trading in the high end of its 52-week range. Over the last 4 quarters, we've seen a positive earnings surprise 2 times, and a negative earnings surprise 2 times.</v>
      </c>
    </row>
    <row r="18" spans="1:11" x14ac:dyDescent="0.3">
      <c r="A18" s="1">
        <v>2</v>
      </c>
      <c r="B18" t="s">
        <v>24</v>
      </c>
      <c r="C18" t="s">
        <v>1920</v>
      </c>
    </row>
    <row r="19" spans="1:11" x14ac:dyDescent="0.3">
      <c r="A19" s="1">
        <v>3</v>
      </c>
      <c r="B19" t="s">
        <v>26</v>
      </c>
      <c r="C19" t="s">
        <v>519</v>
      </c>
    </row>
    <row r="20" spans="1:11" x14ac:dyDescent="0.3">
      <c r="A20" s="1">
        <v>4</v>
      </c>
      <c r="B20" t="s">
        <v>28</v>
      </c>
      <c r="C20" t="s">
        <v>1167</v>
      </c>
    </row>
    <row r="21" spans="1:11" x14ac:dyDescent="0.3">
      <c r="A21" s="1">
        <v>5</v>
      </c>
      <c r="B21" t="s">
        <v>30</v>
      </c>
      <c r="C21" t="s">
        <v>1921</v>
      </c>
    </row>
    <row r="22" spans="1:11" x14ac:dyDescent="0.3">
      <c r="A22" s="1">
        <v>6</v>
      </c>
      <c r="B22" t="s">
        <v>32</v>
      </c>
      <c r="C22" t="s">
        <v>1922</v>
      </c>
    </row>
    <row r="23" spans="1:11" x14ac:dyDescent="0.3">
      <c r="A23" s="1">
        <v>7</v>
      </c>
      <c r="B23" t="s">
        <v>33</v>
      </c>
      <c r="C23" t="s">
        <v>1923</v>
      </c>
    </row>
    <row r="26" spans="1:11" x14ac:dyDescent="0.3">
      <c r="B26" s="1" t="s">
        <v>35</v>
      </c>
      <c r="C26" s="1" t="s">
        <v>36</v>
      </c>
      <c r="D26" s="1" t="s">
        <v>37</v>
      </c>
      <c r="E26" s="1" t="s">
        <v>38</v>
      </c>
      <c r="F26" s="1" t="s">
        <v>39</v>
      </c>
    </row>
    <row r="27" spans="1:11" x14ac:dyDescent="0.3">
      <c r="A27" s="1">
        <v>0</v>
      </c>
      <c r="B27" t="s">
        <v>40</v>
      </c>
      <c r="C27">
        <v>4</v>
      </c>
      <c r="D27">
        <v>4</v>
      </c>
      <c r="E27">
        <v>5</v>
      </c>
      <c r="F27">
        <v>5</v>
      </c>
    </row>
    <row r="28" spans="1:11" x14ac:dyDescent="0.3">
      <c r="A28" s="1">
        <v>1</v>
      </c>
      <c r="B28" t="s">
        <v>41</v>
      </c>
      <c r="C28">
        <v>0.35</v>
      </c>
      <c r="D28">
        <v>0.33</v>
      </c>
      <c r="E28">
        <v>1.24</v>
      </c>
      <c r="F28">
        <v>1.37</v>
      </c>
    </row>
    <row r="29" spans="1:11" x14ac:dyDescent="0.3">
      <c r="A29" s="1">
        <v>2</v>
      </c>
      <c r="B29" t="s">
        <v>42</v>
      </c>
      <c r="C29">
        <v>0.33</v>
      </c>
      <c r="D29">
        <v>0.28000000000000003</v>
      </c>
      <c r="E29">
        <v>1.2</v>
      </c>
      <c r="F29">
        <v>1.3</v>
      </c>
    </row>
    <row r="30" spans="1:11" x14ac:dyDescent="0.3">
      <c r="A30" s="1">
        <v>3</v>
      </c>
      <c r="B30" t="s">
        <v>43</v>
      </c>
      <c r="C30">
        <v>0.36</v>
      </c>
      <c r="D30">
        <v>0.36</v>
      </c>
      <c r="E30">
        <v>1.32</v>
      </c>
      <c r="F30">
        <v>1.42</v>
      </c>
    </row>
    <row r="31" spans="1:11" x14ac:dyDescent="0.3">
      <c r="A31" s="1">
        <v>4</v>
      </c>
      <c r="B31" t="s">
        <v>44</v>
      </c>
      <c r="C31">
        <v>0.33</v>
      </c>
      <c r="D31">
        <v>0.3</v>
      </c>
      <c r="E31">
        <v>1.1100000000000001</v>
      </c>
      <c r="F31">
        <v>1.24</v>
      </c>
    </row>
    <row r="33" spans="1:6" x14ac:dyDescent="0.3">
      <c r="B33" s="1" t="s">
        <v>45</v>
      </c>
      <c r="C33" s="1" t="s">
        <v>36</v>
      </c>
      <c r="D33" s="1" t="s">
        <v>37</v>
      </c>
      <c r="E33" s="1" t="s">
        <v>38</v>
      </c>
      <c r="F33" s="1" t="s">
        <v>39</v>
      </c>
    </row>
    <row r="34" spans="1:6" x14ac:dyDescent="0.3">
      <c r="A34" s="1">
        <v>0</v>
      </c>
      <c r="B34" t="s">
        <v>40</v>
      </c>
      <c r="C34" t="s">
        <v>1924</v>
      </c>
      <c r="D34" t="s">
        <v>1924</v>
      </c>
      <c r="E34" t="s">
        <v>1925</v>
      </c>
      <c r="F34" t="s">
        <v>1925</v>
      </c>
    </row>
    <row r="35" spans="1:6" x14ac:dyDescent="0.3">
      <c r="A35" s="1">
        <v>1</v>
      </c>
      <c r="B35" t="s">
        <v>41</v>
      </c>
      <c r="C35" t="s">
        <v>1926</v>
      </c>
      <c r="D35" t="s">
        <v>1927</v>
      </c>
      <c r="E35" t="s">
        <v>1928</v>
      </c>
      <c r="F35" t="s">
        <v>1929</v>
      </c>
    </row>
    <row r="36" spans="1:6" x14ac:dyDescent="0.3">
      <c r="A36" s="1">
        <v>2</v>
      </c>
      <c r="B36" t="s">
        <v>42</v>
      </c>
      <c r="C36" t="s">
        <v>1930</v>
      </c>
      <c r="D36" t="s">
        <v>1931</v>
      </c>
      <c r="E36" t="s">
        <v>1932</v>
      </c>
      <c r="F36" t="s">
        <v>1933</v>
      </c>
    </row>
    <row r="37" spans="1:6" x14ac:dyDescent="0.3">
      <c r="A37" s="1">
        <v>3</v>
      </c>
      <c r="B37" t="s">
        <v>43</v>
      </c>
      <c r="C37" t="s">
        <v>1934</v>
      </c>
      <c r="D37" t="s">
        <v>1935</v>
      </c>
      <c r="E37" t="s">
        <v>1936</v>
      </c>
      <c r="F37" t="s">
        <v>1937</v>
      </c>
    </row>
    <row r="38" spans="1:6" x14ac:dyDescent="0.3">
      <c r="A38" s="1">
        <v>4</v>
      </c>
      <c r="B38" t="s">
        <v>53</v>
      </c>
      <c r="C38" t="s">
        <v>1938</v>
      </c>
      <c r="D38" t="s">
        <v>1939</v>
      </c>
      <c r="E38" t="s">
        <v>1940</v>
      </c>
      <c r="F38" t="s">
        <v>1928</v>
      </c>
    </row>
    <row r="39" spans="1:6" x14ac:dyDescent="0.3">
      <c r="A39" s="1">
        <v>5</v>
      </c>
      <c r="B39" t="s">
        <v>55</v>
      </c>
      <c r="C39" t="s">
        <v>1941</v>
      </c>
      <c r="D39" t="s">
        <v>1406</v>
      </c>
      <c r="E39" t="s">
        <v>1942</v>
      </c>
      <c r="F39" t="s">
        <v>253</v>
      </c>
    </row>
    <row r="41" spans="1:6" x14ac:dyDescent="0.3">
      <c r="B41" s="1" t="s">
        <v>58</v>
      </c>
      <c r="C41" s="1" t="s">
        <v>241</v>
      </c>
      <c r="D41" s="1" t="s">
        <v>242</v>
      </c>
      <c r="E41" s="1" t="s">
        <v>243</v>
      </c>
      <c r="F41" s="1" t="s">
        <v>244</v>
      </c>
    </row>
    <row r="42" spans="1:6" x14ac:dyDescent="0.3">
      <c r="A42" s="1">
        <v>0</v>
      </c>
      <c r="B42" t="s">
        <v>63</v>
      </c>
      <c r="C42">
        <v>0.33</v>
      </c>
      <c r="D42" t="s">
        <v>1943</v>
      </c>
      <c r="E42" t="s">
        <v>1944</v>
      </c>
      <c r="F42" t="s">
        <v>294</v>
      </c>
    </row>
    <row r="43" spans="1:6" x14ac:dyDescent="0.3">
      <c r="A43" s="1">
        <v>1</v>
      </c>
      <c r="B43" t="s">
        <v>66</v>
      </c>
      <c r="C43">
        <v>0.33</v>
      </c>
      <c r="D43" t="s">
        <v>1945</v>
      </c>
      <c r="E43" t="s">
        <v>1946</v>
      </c>
      <c r="F43" t="s">
        <v>1945</v>
      </c>
    </row>
    <row r="44" spans="1:6" x14ac:dyDescent="0.3">
      <c r="A44" s="1">
        <v>2</v>
      </c>
      <c r="B44" t="s">
        <v>69</v>
      </c>
      <c r="D44" t="s">
        <v>1947</v>
      </c>
      <c r="E44" t="s">
        <v>1948</v>
      </c>
      <c r="F44" t="s">
        <v>67</v>
      </c>
    </row>
    <row r="45" spans="1:6" x14ac:dyDescent="0.3">
      <c r="A45" s="1">
        <v>3</v>
      </c>
      <c r="B45" t="s">
        <v>72</v>
      </c>
      <c r="D45" t="s">
        <v>1949</v>
      </c>
      <c r="E45" t="s">
        <v>1950</v>
      </c>
      <c r="F45" t="s">
        <v>1951</v>
      </c>
    </row>
    <row r="47" spans="1:6" x14ac:dyDescent="0.3">
      <c r="B47" s="1" t="s">
        <v>75</v>
      </c>
      <c r="C47" s="1" t="s">
        <v>36</v>
      </c>
      <c r="D47" s="1" t="s">
        <v>37</v>
      </c>
      <c r="E47" s="1" t="s">
        <v>38</v>
      </c>
      <c r="F47" s="1" t="s">
        <v>39</v>
      </c>
    </row>
    <row r="48" spans="1:6" x14ac:dyDescent="0.3">
      <c r="A48" s="1">
        <v>0</v>
      </c>
      <c r="B48" t="s">
        <v>76</v>
      </c>
      <c r="C48">
        <v>0.35</v>
      </c>
      <c r="D48">
        <v>0.33</v>
      </c>
      <c r="E48">
        <v>1.24</v>
      </c>
      <c r="F48">
        <v>1.37</v>
      </c>
    </row>
    <row r="49" spans="1:6" x14ac:dyDescent="0.3">
      <c r="A49" s="1">
        <v>1</v>
      </c>
      <c r="B49" t="s">
        <v>77</v>
      </c>
      <c r="C49">
        <v>0.35</v>
      </c>
      <c r="D49">
        <v>0.33</v>
      </c>
      <c r="E49">
        <v>1.24</v>
      </c>
      <c r="F49">
        <v>1.37</v>
      </c>
    </row>
    <row r="50" spans="1:6" x14ac:dyDescent="0.3">
      <c r="A50" s="1">
        <v>2</v>
      </c>
      <c r="B50" t="s">
        <v>78</v>
      </c>
      <c r="C50">
        <v>0.35</v>
      </c>
      <c r="D50">
        <v>0.33</v>
      </c>
      <c r="E50">
        <v>1.24</v>
      </c>
      <c r="F50">
        <v>1.37</v>
      </c>
    </row>
    <row r="51" spans="1:6" x14ac:dyDescent="0.3">
      <c r="A51" s="1">
        <v>3</v>
      </c>
      <c r="B51" t="s">
        <v>79</v>
      </c>
      <c r="C51">
        <v>0.35</v>
      </c>
      <c r="D51">
        <v>0.33</v>
      </c>
      <c r="E51">
        <v>1.24</v>
      </c>
      <c r="F51">
        <v>1.37</v>
      </c>
    </row>
    <row r="52" spans="1:6" x14ac:dyDescent="0.3">
      <c r="A52" s="1">
        <v>4</v>
      </c>
      <c r="B52" t="s">
        <v>80</v>
      </c>
      <c r="C52">
        <v>0.35</v>
      </c>
      <c r="D52">
        <v>0.34</v>
      </c>
      <c r="E52">
        <v>1.22</v>
      </c>
      <c r="F52">
        <v>1.38</v>
      </c>
    </row>
    <row r="54" spans="1:6" x14ac:dyDescent="0.3">
      <c r="B54" s="1" t="s">
        <v>81</v>
      </c>
      <c r="C54" s="1" t="s">
        <v>36</v>
      </c>
      <c r="D54" s="1" t="s">
        <v>37</v>
      </c>
      <c r="E54" s="1" t="s">
        <v>38</v>
      </c>
      <c r="F54" s="1" t="s">
        <v>39</v>
      </c>
    </row>
    <row r="55" spans="1:6" x14ac:dyDescent="0.3">
      <c r="A55" s="1">
        <v>0</v>
      </c>
      <c r="B55" t="s">
        <v>82</v>
      </c>
    </row>
    <row r="56" spans="1:6" x14ac:dyDescent="0.3">
      <c r="A56" s="1">
        <v>1</v>
      </c>
      <c r="B56" t="s">
        <v>83</v>
      </c>
    </row>
    <row r="57" spans="1:6" x14ac:dyDescent="0.3">
      <c r="A57" s="1">
        <v>2</v>
      </c>
      <c r="B57" t="s">
        <v>84</v>
      </c>
    </row>
    <row r="58" spans="1:6" x14ac:dyDescent="0.3">
      <c r="A58" s="1">
        <v>3</v>
      </c>
      <c r="B58" t="s">
        <v>85</v>
      </c>
    </row>
    <row r="60" spans="1:6" x14ac:dyDescent="0.3">
      <c r="B60" s="1" t="s">
        <v>86</v>
      </c>
      <c r="C60" s="1" t="s">
        <v>1952</v>
      </c>
      <c r="D60" s="1" t="s">
        <v>88</v>
      </c>
      <c r="E60" s="1" t="s">
        <v>89</v>
      </c>
      <c r="F60" s="1" t="s">
        <v>90</v>
      </c>
    </row>
    <row r="61" spans="1:6" x14ac:dyDescent="0.3">
      <c r="A61" s="1">
        <v>0</v>
      </c>
      <c r="B61" t="s">
        <v>91</v>
      </c>
      <c r="C61" t="s">
        <v>1953</v>
      </c>
      <c r="F61">
        <v>0.19</v>
      </c>
    </row>
    <row r="62" spans="1:6" x14ac:dyDescent="0.3">
      <c r="A62" s="1">
        <v>1</v>
      </c>
      <c r="B62" t="s">
        <v>93</v>
      </c>
      <c r="C62" t="s">
        <v>257</v>
      </c>
      <c r="F62">
        <v>0.21</v>
      </c>
    </row>
    <row r="63" spans="1:6" x14ac:dyDescent="0.3">
      <c r="A63" s="1">
        <v>2</v>
      </c>
      <c r="B63" t="s">
        <v>95</v>
      </c>
      <c r="C63" t="s">
        <v>1954</v>
      </c>
      <c r="F63">
        <v>0.08</v>
      </c>
    </row>
    <row r="64" spans="1:6" x14ac:dyDescent="0.3">
      <c r="A64" s="1">
        <v>3</v>
      </c>
      <c r="B64" t="s">
        <v>96</v>
      </c>
      <c r="C64" t="s">
        <v>1955</v>
      </c>
      <c r="F64">
        <v>0.12</v>
      </c>
    </row>
    <row r="65" spans="1:6" x14ac:dyDescent="0.3">
      <c r="A65" s="1">
        <v>4</v>
      </c>
      <c r="B65" t="s">
        <v>98</v>
      </c>
      <c r="C65" t="s">
        <v>1956</v>
      </c>
      <c r="F65">
        <v>0.09</v>
      </c>
    </row>
    <row r="66" spans="1:6" x14ac:dyDescent="0.3">
      <c r="A66" s="1">
        <v>5</v>
      </c>
      <c r="B66" t="s">
        <v>100</v>
      </c>
      <c r="C66" t="s">
        <v>1957</v>
      </c>
    </row>
    <row r="68" spans="1:6" x14ac:dyDescent="0.3">
      <c r="A68" s="1">
        <v>0</v>
      </c>
      <c r="B68" t="s">
        <v>102</v>
      </c>
      <c r="C68" t="s">
        <v>22</v>
      </c>
    </row>
    <row r="69" spans="1:6" x14ac:dyDescent="0.3">
      <c r="A69" s="1">
        <v>1</v>
      </c>
      <c r="B69" t="s">
        <v>103</v>
      </c>
    </row>
    <row r="70" spans="1:6" x14ac:dyDescent="0.3">
      <c r="A70" s="1">
        <v>2</v>
      </c>
      <c r="B70" t="s">
        <v>104</v>
      </c>
      <c r="C70" t="s">
        <v>1920</v>
      </c>
    </row>
    <row r="71" spans="1:6" x14ac:dyDescent="0.3">
      <c r="A71" s="1">
        <v>3</v>
      </c>
      <c r="B71" t="s">
        <v>105</v>
      </c>
      <c r="C71" t="s">
        <v>1958</v>
      </c>
    </row>
    <row r="72" spans="1:6" x14ac:dyDescent="0.3">
      <c r="A72" s="1">
        <v>4</v>
      </c>
      <c r="B72" t="s">
        <v>107</v>
      </c>
      <c r="C72" t="s">
        <v>1959</v>
      </c>
    </row>
    <row r="73" spans="1:6" x14ac:dyDescent="0.3">
      <c r="A73" s="1">
        <v>5</v>
      </c>
      <c r="B73" t="s">
        <v>109</v>
      </c>
      <c r="C73" t="s">
        <v>1960</v>
      </c>
    </row>
    <row r="74" spans="1:6" x14ac:dyDescent="0.3">
      <c r="A74" s="1">
        <v>6</v>
      </c>
      <c r="B74" t="s">
        <v>111</v>
      </c>
      <c r="C74" t="s">
        <v>150</v>
      </c>
    </row>
    <row r="75" spans="1:6" x14ac:dyDescent="0.3">
      <c r="A75" s="1">
        <v>7</v>
      </c>
      <c r="B75" t="s">
        <v>113</v>
      </c>
    </row>
    <row r="76" spans="1:6" x14ac:dyDescent="0.3">
      <c r="A76" s="1">
        <v>8</v>
      </c>
      <c r="B76" t="s">
        <v>114</v>
      </c>
    </row>
    <row r="78" spans="1:6" x14ac:dyDescent="0.3">
      <c r="A78" s="1">
        <v>0</v>
      </c>
      <c r="B78" t="s">
        <v>115</v>
      </c>
      <c r="C78" t="s">
        <v>116</v>
      </c>
    </row>
    <row r="79" spans="1:6" x14ac:dyDescent="0.3">
      <c r="A79" s="1">
        <v>1</v>
      </c>
      <c r="B79" t="s">
        <v>117</v>
      </c>
      <c r="C79" t="s">
        <v>118</v>
      </c>
    </row>
    <row r="81" spans="1:3" x14ac:dyDescent="0.3">
      <c r="A81" s="1">
        <v>0</v>
      </c>
      <c r="B81" t="s">
        <v>119</v>
      </c>
      <c r="C81" t="s">
        <v>1961</v>
      </c>
    </row>
    <row r="82" spans="1:3" x14ac:dyDescent="0.3">
      <c r="A82" s="1">
        <v>1</v>
      </c>
      <c r="B82" t="s">
        <v>121</v>
      </c>
      <c r="C82" t="s">
        <v>1962</v>
      </c>
    </row>
    <row r="84" spans="1:3" x14ac:dyDescent="0.3">
      <c r="A84" s="1">
        <v>0</v>
      </c>
      <c r="B84" t="s">
        <v>123</v>
      </c>
      <c r="C84" t="s">
        <v>1963</v>
      </c>
    </row>
    <row r="85" spans="1:3" x14ac:dyDescent="0.3">
      <c r="A85" s="1">
        <v>1</v>
      </c>
      <c r="B85" t="s">
        <v>124</v>
      </c>
      <c r="C85" t="s">
        <v>434</v>
      </c>
    </row>
    <row r="87" spans="1:3" x14ac:dyDescent="0.3">
      <c r="A87" s="1">
        <v>0</v>
      </c>
      <c r="B87" t="s">
        <v>126</v>
      </c>
      <c r="C87" t="s">
        <v>1964</v>
      </c>
    </row>
    <row r="88" spans="1:3" x14ac:dyDescent="0.3">
      <c r="A88" s="1">
        <v>1</v>
      </c>
      <c r="B88" t="s">
        <v>128</v>
      </c>
      <c r="C88" t="s">
        <v>1965</v>
      </c>
    </row>
    <row r="89" spans="1:3" x14ac:dyDescent="0.3">
      <c r="A89" s="1">
        <v>2</v>
      </c>
      <c r="B89" t="s">
        <v>130</v>
      </c>
      <c r="C89" t="s">
        <v>1966</v>
      </c>
    </row>
    <row r="90" spans="1:3" x14ac:dyDescent="0.3">
      <c r="A90" s="1">
        <v>3</v>
      </c>
      <c r="B90" t="s">
        <v>132</v>
      </c>
      <c r="C90" t="s">
        <v>1967</v>
      </c>
    </row>
    <row r="91" spans="1:3" x14ac:dyDescent="0.3">
      <c r="A91" s="1">
        <v>4</v>
      </c>
      <c r="B91" t="s">
        <v>134</v>
      </c>
      <c r="C91" t="s">
        <v>1968</v>
      </c>
    </row>
    <row r="92" spans="1:3" x14ac:dyDescent="0.3">
      <c r="A92" s="1">
        <v>5</v>
      </c>
      <c r="B92" t="s">
        <v>136</v>
      </c>
      <c r="C92" t="s">
        <v>1969</v>
      </c>
    </row>
    <row r="93" spans="1:3" x14ac:dyDescent="0.3">
      <c r="A93" s="1">
        <v>6</v>
      </c>
      <c r="B93" t="s">
        <v>138</v>
      </c>
      <c r="C93" t="s">
        <v>519</v>
      </c>
    </row>
    <row r="94" spans="1:3" x14ac:dyDescent="0.3">
      <c r="A94" s="1">
        <v>7</v>
      </c>
      <c r="B94" t="s">
        <v>139</v>
      </c>
      <c r="C94" t="s">
        <v>1970</v>
      </c>
    </row>
    <row r="96" spans="1:3" x14ac:dyDescent="0.3">
      <c r="A96" s="1">
        <v>0</v>
      </c>
      <c r="B96" t="s">
        <v>140</v>
      </c>
      <c r="C96" t="s">
        <v>1971</v>
      </c>
    </row>
    <row r="97" spans="1:3" x14ac:dyDescent="0.3">
      <c r="A97" s="1">
        <v>1</v>
      </c>
      <c r="B97" t="s">
        <v>142</v>
      </c>
      <c r="C97" t="s">
        <v>1972</v>
      </c>
    </row>
    <row r="98" spans="1:3" x14ac:dyDescent="0.3">
      <c r="A98" s="1">
        <v>2</v>
      </c>
      <c r="B98" t="s">
        <v>144</v>
      </c>
      <c r="C98" t="s">
        <v>1973</v>
      </c>
    </row>
    <row r="99" spans="1:3" x14ac:dyDescent="0.3">
      <c r="A99" s="1">
        <v>3</v>
      </c>
      <c r="B99" t="s">
        <v>146</v>
      </c>
      <c r="C99" t="s">
        <v>1974</v>
      </c>
    </row>
    <row r="100" spans="1:3" x14ac:dyDescent="0.3">
      <c r="A100" s="1">
        <v>4</v>
      </c>
      <c r="B100" t="s">
        <v>148</v>
      </c>
      <c r="C100" t="s">
        <v>301</v>
      </c>
    </row>
    <row r="101" spans="1:3" x14ac:dyDescent="0.3">
      <c r="A101" s="1">
        <v>5</v>
      </c>
      <c r="B101" t="s">
        <v>149</v>
      </c>
      <c r="C101" t="s">
        <v>1975</v>
      </c>
    </row>
    <row r="103" spans="1:3" x14ac:dyDescent="0.3">
      <c r="A103" s="1">
        <v>0</v>
      </c>
      <c r="B103" t="s">
        <v>151</v>
      </c>
      <c r="C103" t="s">
        <v>1976</v>
      </c>
    </row>
    <row r="104" spans="1:3" x14ac:dyDescent="0.3">
      <c r="A104" s="1">
        <v>1</v>
      </c>
      <c r="B104" t="s">
        <v>152</v>
      </c>
      <c r="C104" t="s">
        <v>1977</v>
      </c>
    </row>
    <row r="106" spans="1:3" x14ac:dyDescent="0.3">
      <c r="A106" s="1">
        <v>0</v>
      </c>
      <c r="B106" t="s">
        <v>23</v>
      </c>
      <c r="C106" t="s">
        <v>1919</v>
      </c>
    </row>
    <row r="107" spans="1:3" x14ac:dyDescent="0.3">
      <c r="A107" s="1">
        <v>1</v>
      </c>
      <c r="B107" t="s">
        <v>153</v>
      </c>
      <c r="C107" t="s">
        <v>1978</v>
      </c>
    </row>
    <row r="108" spans="1:3" x14ac:dyDescent="0.3">
      <c r="A108" s="1">
        <v>2</v>
      </c>
      <c r="B108" t="s">
        <v>155</v>
      </c>
      <c r="C108" t="s">
        <v>156</v>
      </c>
    </row>
    <row r="109" spans="1:3" x14ac:dyDescent="0.3">
      <c r="A109" s="1">
        <v>3</v>
      </c>
      <c r="B109" t="s">
        <v>157</v>
      </c>
      <c r="C109" t="s">
        <v>1979</v>
      </c>
    </row>
    <row r="110" spans="1:3" x14ac:dyDescent="0.3">
      <c r="A110" s="1">
        <v>4</v>
      </c>
      <c r="B110" t="s">
        <v>159</v>
      </c>
      <c r="C110" t="s">
        <v>1980</v>
      </c>
    </row>
    <row r="111" spans="1:3" x14ac:dyDescent="0.3">
      <c r="A111" s="1">
        <v>5</v>
      </c>
      <c r="B111" t="s">
        <v>161</v>
      </c>
      <c r="C111" t="s">
        <v>1981</v>
      </c>
    </row>
    <row r="112" spans="1:3" x14ac:dyDescent="0.3">
      <c r="A112" s="1">
        <v>6</v>
      </c>
      <c r="B112" t="s">
        <v>163</v>
      </c>
      <c r="C112" t="s">
        <v>1982</v>
      </c>
    </row>
    <row r="114" spans="1:3" x14ac:dyDescent="0.3">
      <c r="A114" s="1">
        <v>0</v>
      </c>
      <c r="B114" t="s">
        <v>165</v>
      </c>
      <c r="C114" t="s">
        <v>1983</v>
      </c>
    </row>
    <row r="115" spans="1:3" x14ac:dyDescent="0.3">
      <c r="A115" s="1">
        <v>1</v>
      </c>
      <c r="B115" t="s">
        <v>167</v>
      </c>
      <c r="C115" t="s">
        <v>1984</v>
      </c>
    </row>
    <row r="116" spans="1:3" x14ac:dyDescent="0.3">
      <c r="A116" s="1">
        <v>2</v>
      </c>
      <c r="B116" t="s">
        <v>169</v>
      </c>
      <c r="C116" t="s">
        <v>1985</v>
      </c>
    </row>
    <row r="117" spans="1:3" x14ac:dyDescent="0.3">
      <c r="A117" s="1">
        <v>3</v>
      </c>
      <c r="B117" t="s">
        <v>171</v>
      </c>
      <c r="C117" t="s">
        <v>1986</v>
      </c>
    </row>
    <row r="118" spans="1:3" x14ac:dyDescent="0.3">
      <c r="A118" s="1">
        <v>4</v>
      </c>
      <c r="B118" t="s">
        <v>173</v>
      </c>
      <c r="C118" t="s">
        <v>1987</v>
      </c>
    </row>
    <row r="119" spans="1:3" x14ac:dyDescent="0.3">
      <c r="A119" s="1">
        <v>5</v>
      </c>
      <c r="B119" t="s">
        <v>174</v>
      </c>
      <c r="C119" t="s">
        <v>1988</v>
      </c>
    </row>
    <row r="120" spans="1:3" x14ac:dyDescent="0.3">
      <c r="A120" s="1">
        <v>6</v>
      </c>
      <c r="B120" t="s">
        <v>175</v>
      </c>
      <c r="C120" t="s">
        <v>457</v>
      </c>
    </row>
    <row r="121" spans="1:3" x14ac:dyDescent="0.3">
      <c r="A121" s="1">
        <v>7</v>
      </c>
      <c r="B121" t="s">
        <v>176</v>
      </c>
      <c r="C121" t="s">
        <v>1989</v>
      </c>
    </row>
    <row r="122" spans="1:3" x14ac:dyDescent="0.3">
      <c r="A122" s="1">
        <v>8</v>
      </c>
      <c r="B122" t="s">
        <v>177</v>
      </c>
      <c r="C122" t="s">
        <v>1990</v>
      </c>
    </row>
    <row r="123" spans="1:3" x14ac:dyDescent="0.3">
      <c r="A123" s="1">
        <v>9</v>
      </c>
      <c r="B123" t="s">
        <v>178</v>
      </c>
      <c r="C123" t="s">
        <v>1991</v>
      </c>
    </row>
    <row r="125" spans="1:3" x14ac:dyDescent="0.3">
      <c r="A125" s="1">
        <v>0</v>
      </c>
      <c r="B125" t="s">
        <v>179</v>
      </c>
      <c r="C125" t="s">
        <v>1051</v>
      </c>
    </row>
    <row r="126" spans="1:3" x14ac:dyDescent="0.3">
      <c r="A126" s="1">
        <v>1</v>
      </c>
      <c r="B126" t="s">
        <v>180</v>
      </c>
      <c r="C126" t="s">
        <v>1992</v>
      </c>
    </row>
    <row r="127" spans="1:3" x14ac:dyDescent="0.3">
      <c r="A127" s="1">
        <v>2</v>
      </c>
      <c r="B127" t="s">
        <v>181</v>
      </c>
      <c r="C127" t="s">
        <v>297</v>
      </c>
    </row>
    <row r="128" spans="1:3" x14ac:dyDescent="0.3">
      <c r="A128" s="1">
        <v>3</v>
      </c>
      <c r="B128" t="s">
        <v>183</v>
      </c>
      <c r="C128" t="s">
        <v>1993</v>
      </c>
    </row>
    <row r="129" spans="1:8" x14ac:dyDescent="0.3">
      <c r="A129" s="1">
        <v>4</v>
      </c>
      <c r="B129" t="s">
        <v>185</v>
      </c>
      <c r="C129" t="s">
        <v>1994</v>
      </c>
    </row>
    <row r="130" spans="1:8" x14ac:dyDescent="0.3">
      <c r="A130" s="1">
        <v>5</v>
      </c>
      <c r="B130" t="s">
        <v>186</v>
      </c>
      <c r="C130" t="s">
        <v>1995</v>
      </c>
    </row>
    <row r="131" spans="1:8" x14ac:dyDescent="0.3">
      <c r="A131" s="1">
        <v>6</v>
      </c>
      <c r="B131" t="s">
        <v>187</v>
      </c>
      <c r="C131" t="s">
        <v>1237</v>
      </c>
    </row>
    <row r="132" spans="1:8" x14ac:dyDescent="0.3">
      <c r="A132" s="1">
        <v>7</v>
      </c>
      <c r="B132" t="s">
        <v>188</v>
      </c>
      <c r="C132" t="s">
        <v>1996</v>
      </c>
    </row>
    <row r="133" spans="1:8" x14ac:dyDescent="0.3">
      <c r="A133" s="1">
        <v>8</v>
      </c>
      <c r="B133" t="s">
        <v>189</v>
      </c>
      <c r="C133" t="s">
        <v>1997</v>
      </c>
    </row>
    <row r="134" spans="1:8" x14ac:dyDescent="0.3">
      <c r="A134" s="1">
        <v>9</v>
      </c>
      <c r="B134" t="s">
        <v>190</v>
      </c>
      <c r="C134" t="s">
        <v>1998</v>
      </c>
    </row>
    <row r="137" spans="1:8" x14ac:dyDescent="0.3">
      <c r="B137" s="1" t="s">
        <v>191</v>
      </c>
      <c r="C137" s="1" t="s">
        <v>192</v>
      </c>
      <c r="D137" s="1" t="s">
        <v>193</v>
      </c>
      <c r="E137" s="1" t="s">
        <v>194</v>
      </c>
      <c r="F137" s="1" t="s">
        <v>195</v>
      </c>
    </row>
    <row r="138" spans="1:8" x14ac:dyDescent="0.3">
      <c r="A138" s="1">
        <v>0</v>
      </c>
      <c r="B138" t="s">
        <v>1999</v>
      </c>
      <c r="C138" t="s">
        <v>2000</v>
      </c>
      <c r="D138" t="s">
        <v>2001</v>
      </c>
      <c r="F138">
        <v>62</v>
      </c>
    </row>
    <row r="139" spans="1:8" x14ac:dyDescent="0.3">
      <c r="A139" s="1">
        <v>1</v>
      </c>
      <c r="B139" t="s">
        <v>2002</v>
      </c>
      <c r="C139" t="s">
        <v>2003</v>
      </c>
      <c r="D139" t="s">
        <v>2004</v>
      </c>
      <c r="F139">
        <v>62</v>
      </c>
    </row>
    <row r="140" spans="1:8" x14ac:dyDescent="0.3">
      <c r="A140" s="1">
        <v>2</v>
      </c>
      <c r="B140" t="s">
        <v>2005</v>
      </c>
      <c r="C140" t="s">
        <v>2006</v>
      </c>
      <c r="D140" t="s">
        <v>2007</v>
      </c>
      <c r="F140">
        <v>51</v>
      </c>
    </row>
    <row r="141" spans="1:8" x14ac:dyDescent="0.3">
      <c r="A141" s="1">
        <v>3</v>
      </c>
      <c r="B141" t="s">
        <v>2008</v>
      </c>
      <c r="C141" t="s">
        <v>2009</v>
      </c>
      <c r="D141" t="s">
        <v>2010</v>
      </c>
      <c r="E141" t="s">
        <v>2011</v>
      </c>
      <c r="F141">
        <v>61</v>
      </c>
    </row>
    <row r="142" spans="1:8" x14ac:dyDescent="0.3">
      <c r="A142" s="1">
        <v>4</v>
      </c>
      <c r="B142" t="s">
        <v>2012</v>
      </c>
      <c r="C142" t="s">
        <v>2013</v>
      </c>
      <c r="D142" t="s">
        <v>2014</v>
      </c>
      <c r="F142">
        <v>52</v>
      </c>
    </row>
    <row r="144" spans="1:8" x14ac:dyDescent="0.3">
      <c r="B144" s="1" t="s">
        <v>318</v>
      </c>
      <c r="C144" s="1" t="s">
        <v>319</v>
      </c>
      <c r="D144" s="1" t="s">
        <v>320</v>
      </c>
      <c r="E144" s="1" t="s">
        <v>321</v>
      </c>
      <c r="F144" s="1" t="s">
        <v>322</v>
      </c>
      <c r="G144" s="1" t="s">
        <v>323</v>
      </c>
      <c r="H144" s="1" t="s">
        <v>324</v>
      </c>
    </row>
    <row r="145" spans="1:8" x14ac:dyDescent="0.3">
      <c r="A145" s="1">
        <v>0</v>
      </c>
      <c r="B145" t="s">
        <v>325</v>
      </c>
      <c r="C145" t="s">
        <v>2015</v>
      </c>
      <c r="D145" t="s">
        <v>2016</v>
      </c>
      <c r="E145" t="s">
        <v>2017</v>
      </c>
      <c r="F145" t="s">
        <v>2018</v>
      </c>
      <c r="G145" t="s">
        <v>1940</v>
      </c>
    </row>
    <row r="146" spans="1:8" x14ac:dyDescent="0.3">
      <c r="A146" s="1">
        <v>1</v>
      </c>
      <c r="B146" t="s">
        <v>330</v>
      </c>
      <c r="C146" t="s">
        <v>331</v>
      </c>
      <c r="D146" t="s">
        <v>1552</v>
      </c>
      <c r="E146" t="s">
        <v>2019</v>
      </c>
      <c r="F146" t="s">
        <v>2020</v>
      </c>
      <c r="G146" t="s">
        <v>2021</v>
      </c>
    </row>
    <row r="147" spans="1:8" x14ac:dyDescent="0.3">
      <c r="A147" s="1">
        <v>2</v>
      </c>
      <c r="B147" t="s">
        <v>336</v>
      </c>
      <c r="C147" t="s">
        <v>2022</v>
      </c>
      <c r="D147" t="s">
        <v>2023</v>
      </c>
      <c r="E147" t="s">
        <v>2024</v>
      </c>
      <c r="F147" t="s">
        <v>2025</v>
      </c>
      <c r="G147" t="s">
        <v>2026</v>
      </c>
    </row>
    <row r="148" spans="1:8" x14ac:dyDescent="0.3">
      <c r="A148" s="1">
        <v>3</v>
      </c>
      <c r="B148" t="s">
        <v>342</v>
      </c>
      <c r="C148" t="s">
        <v>2027</v>
      </c>
      <c r="D148" t="s">
        <v>2028</v>
      </c>
      <c r="E148" t="s">
        <v>2029</v>
      </c>
      <c r="F148" t="s">
        <v>2030</v>
      </c>
      <c r="G148" t="s">
        <v>2031</v>
      </c>
    </row>
    <row r="149" spans="1:8" x14ac:dyDescent="0.3">
      <c r="A149" s="1">
        <v>4</v>
      </c>
      <c r="B149" t="s">
        <v>348</v>
      </c>
      <c r="C149" t="s">
        <v>2032</v>
      </c>
      <c r="D149" t="s">
        <v>2033</v>
      </c>
      <c r="E149" t="s">
        <v>2034</v>
      </c>
      <c r="F149" t="s">
        <v>2035</v>
      </c>
      <c r="G149" t="s">
        <v>2036</v>
      </c>
    </row>
    <row r="150" spans="1:8" x14ac:dyDescent="0.3">
      <c r="A150" s="1">
        <v>5</v>
      </c>
      <c r="B150" t="s">
        <v>354</v>
      </c>
      <c r="C150" t="s">
        <v>715</v>
      </c>
      <c r="D150" t="s">
        <v>2037</v>
      </c>
      <c r="E150" t="s">
        <v>2038</v>
      </c>
      <c r="F150" t="s">
        <v>2039</v>
      </c>
      <c r="G150" t="s">
        <v>2040</v>
      </c>
    </row>
    <row r="151" spans="1:8" x14ac:dyDescent="0.3">
      <c r="A151" s="1">
        <v>6</v>
      </c>
      <c r="B151" t="s">
        <v>360</v>
      </c>
      <c r="C151" t="s">
        <v>2041</v>
      </c>
      <c r="D151" t="s">
        <v>2042</v>
      </c>
      <c r="E151" t="s">
        <v>2043</v>
      </c>
      <c r="F151" t="s">
        <v>2044</v>
      </c>
      <c r="G151" t="s">
        <v>722</v>
      </c>
    </row>
    <row r="152" spans="1:8" x14ac:dyDescent="0.3">
      <c r="A152" s="1">
        <v>7</v>
      </c>
      <c r="B152" t="s">
        <v>366</v>
      </c>
      <c r="C152" t="s">
        <v>331</v>
      </c>
      <c r="D152" t="s">
        <v>2045</v>
      </c>
      <c r="E152" t="s">
        <v>2046</v>
      </c>
      <c r="F152" t="s">
        <v>2047</v>
      </c>
      <c r="G152" t="s">
        <v>2048</v>
      </c>
    </row>
    <row r="153" spans="1:8" x14ac:dyDescent="0.3">
      <c r="A153" s="1">
        <v>8</v>
      </c>
      <c r="B153" t="s">
        <v>371</v>
      </c>
      <c r="C153" t="s">
        <v>2049</v>
      </c>
      <c r="D153" t="s">
        <v>2050</v>
      </c>
      <c r="E153" t="s">
        <v>2051</v>
      </c>
      <c r="F153" t="s">
        <v>2052</v>
      </c>
      <c r="G153" t="s">
        <v>2053</v>
      </c>
    </row>
    <row r="154" spans="1:8" x14ac:dyDescent="0.3">
      <c r="A154" s="1">
        <v>9</v>
      </c>
      <c r="B154" t="s">
        <v>376</v>
      </c>
      <c r="C154" t="s">
        <v>331</v>
      </c>
      <c r="D154" t="s">
        <v>2054</v>
      </c>
      <c r="E154" t="s">
        <v>2055</v>
      </c>
      <c r="F154" t="s">
        <v>2056</v>
      </c>
      <c r="G154" t="s">
        <v>2057</v>
      </c>
    </row>
    <row r="155" spans="1:8" x14ac:dyDescent="0.3">
      <c r="A155" s="1">
        <v>10</v>
      </c>
      <c r="B155" t="s">
        <v>381</v>
      </c>
      <c r="C155" t="s">
        <v>331</v>
      </c>
      <c r="D155" t="s">
        <v>331</v>
      </c>
      <c r="E155" t="s">
        <v>331</v>
      </c>
      <c r="F155" t="s">
        <v>331</v>
      </c>
      <c r="G155" t="s">
        <v>2058</v>
      </c>
    </row>
    <row r="157" spans="1:8" x14ac:dyDescent="0.3">
      <c r="B157" s="1" t="s">
        <v>383</v>
      </c>
      <c r="C157" s="1" t="s">
        <v>319</v>
      </c>
      <c r="D157" s="1" t="s">
        <v>320</v>
      </c>
      <c r="E157" s="1" t="s">
        <v>321</v>
      </c>
      <c r="F157" s="1" t="s">
        <v>322</v>
      </c>
      <c r="G157" s="1" t="s">
        <v>323</v>
      </c>
      <c r="H157" s="1" t="s">
        <v>324</v>
      </c>
    </row>
    <row r="158" spans="1:8" x14ac:dyDescent="0.3">
      <c r="A158" s="1">
        <v>0</v>
      </c>
      <c r="B158" t="s">
        <v>384</v>
      </c>
      <c r="C158" t="s">
        <v>2059</v>
      </c>
      <c r="D158" t="s">
        <v>2060</v>
      </c>
      <c r="E158" t="s">
        <v>2061</v>
      </c>
      <c r="F158" t="s">
        <v>2062</v>
      </c>
      <c r="G158" t="s">
        <v>2063</v>
      </c>
    </row>
    <row r="159" spans="1:8" x14ac:dyDescent="0.3">
      <c r="A159" s="1">
        <v>1</v>
      </c>
      <c r="B159" t="s">
        <v>390</v>
      </c>
      <c r="C159" t="s">
        <v>2064</v>
      </c>
      <c r="D159" t="s">
        <v>2065</v>
      </c>
      <c r="E159" t="s">
        <v>2066</v>
      </c>
      <c r="F159" t="s">
        <v>2067</v>
      </c>
      <c r="G159" t="s">
        <v>2067</v>
      </c>
    </row>
    <row r="160" spans="1:8" x14ac:dyDescent="0.3">
      <c r="A160" s="1">
        <v>2</v>
      </c>
      <c r="B160" t="s">
        <v>396</v>
      </c>
      <c r="C160" t="s">
        <v>2068</v>
      </c>
      <c r="D160" t="s">
        <v>2069</v>
      </c>
      <c r="E160" t="s">
        <v>2070</v>
      </c>
      <c r="F160" t="s">
        <v>2071</v>
      </c>
      <c r="G160" t="s">
        <v>2072</v>
      </c>
    </row>
    <row r="161" spans="1:7" x14ac:dyDescent="0.3">
      <c r="A161" s="1">
        <v>3</v>
      </c>
      <c r="B161" t="s">
        <v>402</v>
      </c>
      <c r="C161" t="s">
        <v>331</v>
      </c>
      <c r="D161" t="s">
        <v>2073</v>
      </c>
      <c r="E161" t="s">
        <v>2074</v>
      </c>
      <c r="F161" t="s">
        <v>2075</v>
      </c>
      <c r="G161" t="s">
        <v>2076</v>
      </c>
    </row>
    <row r="162" spans="1:7" x14ac:dyDescent="0.3">
      <c r="A162" s="1">
        <v>4</v>
      </c>
      <c r="B162" t="s">
        <v>407</v>
      </c>
      <c r="C162" t="s">
        <v>331</v>
      </c>
      <c r="D162" t="s">
        <v>331</v>
      </c>
      <c r="E162" t="s">
        <v>331</v>
      </c>
      <c r="F162" t="s">
        <v>331</v>
      </c>
      <c r="G162" t="s">
        <v>2077</v>
      </c>
    </row>
    <row r="163" spans="1:7" x14ac:dyDescent="0.3">
      <c r="A163" s="1">
        <v>5</v>
      </c>
      <c r="B163" t="s">
        <v>408</v>
      </c>
      <c r="C163" t="s">
        <v>1432</v>
      </c>
      <c r="D163" t="s">
        <v>409</v>
      </c>
      <c r="E163" t="s">
        <v>410</v>
      </c>
      <c r="F163" t="s">
        <v>331</v>
      </c>
      <c r="G163" t="s">
        <v>331</v>
      </c>
    </row>
    <row r="164" spans="1:7" x14ac:dyDescent="0.3">
      <c r="A164" s="1">
        <v>6</v>
      </c>
      <c r="B164" t="s">
        <v>411</v>
      </c>
      <c r="C164" t="s">
        <v>2078</v>
      </c>
      <c r="D164" t="s">
        <v>2079</v>
      </c>
      <c r="E164" t="s">
        <v>2080</v>
      </c>
      <c r="F164" t="s">
        <v>331</v>
      </c>
      <c r="G164" t="s">
        <v>331</v>
      </c>
    </row>
    <row r="165" spans="1:7" x14ac:dyDescent="0.3">
      <c r="A165" s="1">
        <v>7</v>
      </c>
      <c r="B165" t="s">
        <v>414</v>
      </c>
      <c r="C165" t="s">
        <v>331</v>
      </c>
      <c r="D165" t="s">
        <v>331</v>
      </c>
      <c r="E165" t="s">
        <v>331</v>
      </c>
      <c r="F165" t="s">
        <v>331</v>
      </c>
      <c r="G165" t="s">
        <v>331</v>
      </c>
    </row>
    <row r="166" spans="1:7" x14ac:dyDescent="0.3">
      <c r="A166" s="1">
        <v>8</v>
      </c>
      <c r="B166" t="s">
        <v>420</v>
      </c>
      <c r="C166" t="s">
        <v>331</v>
      </c>
      <c r="D166" t="s">
        <v>331</v>
      </c>
      <c r="E166" t="s">
        <v>331</v>
      </c>
      <c r="F166" t="s">
        <v>331</v>
      </c>
      <c r="G166" t="s">
        <v>331</v>
      </c>
    </row>
    <row r="167" spans="1:7" x14ac:dyDescent="0.3">
      <c r="A167" s="1">
        <v>9</v>
      </c>
      <c r="B167" t="s">
        <v>426</v>
      </c>
      <c r="C167" t="s">
        <v>331</v>
      </c>
      <c r="D167" t="s">
        <v>331</v>
      </c>
      <c r="E167" t="s">
        <v>331</v>
      </c>
      <c r="F167" t="s">
        <v>331</v>
      </c>
      <c r="G167" t="s">
        <v>331</v>
      </c>
    </row>
    <row r="168" spans="1:7" x14ac:dyDescent="0.3">
      <c r="A168" s="1">
        <v>10</v>
      </c>
      <c r="B168" t="s">
        <v>427</v>
      </c>
      <c r="C168" t="s">
        <v>1519</v>
      </c>
      <c r="D168" t="s">
        <v>2081</v>
      </c>
      <c r="E168" t="s">
        <v>949</v>
      </c>
      <c r="F168" t="s">
        <v>2082</v>
      </c>
      <c r="G168" t="s">
        <v>2083</v>
      </c>
    </row>
    <row r="169" spans="1:7" x14ac:dyDescent="0.3">
      <c r="A169" s="1">
        <v>11</v>
      </c>
      <c r="B169" t="s">
        <v>433</v>
      </c>
      <c r="C169" t="s">
        <v>331</v>
      </c>
      <c r="D169" t="s">
        <v>1814</v>
      </c>
      <c r="E169" t="s">
        <v>2084</v>
      </c>
      <c r="F169" t="s">
        <v>2085</v>
      </c>
      <c r="G169" t="s">
        <v>2086</v>
      </c>
    </row>
    <row r="170" spans="1:7" x14ac:dyDescent="0.3">
      <c r="A170" s="1">
        <v>12</v>
      </c>
      <c r="B170" t="s">
        <v>438</v>
      </c>
      <c r="C170" t="s">
        <v>1519</v>
      </c>
      <c r="D170" t="s">
        <v>2081</v>
      </c>
      <c r="E170" t="s">
        <v>949</v>
      </c>
      <c r="F170" t="s">
        <v>2082</v>
      </c>
      <c r="G170" t="s">
        <v>2083</v>
      </c>
    </row>
    <row r="171" spans="1:7" x14ac:dyDescent="0.3">
      <c r="A171" s="1">
        <v>13</v>
      </c>
      <c r="B171" t="s">
        <v>439</v>
      </c>
      <c r="C171" t="s">
        <v>331</v>
      </c>
      <c r="D171" t="s">
        <v>331</v>
      </c>
      <c r="E171" t="s">
        <v>331</v>
      </c>
      <c r="F171" t="s">
        <v>331</v>
      </c>
      <c r="G171" t="s">
        <v>331</v>
      </c>
    </row>
    <row r="172" spans="1:7" x14ac:dyDescent="0.3">
      <c r="A172" s="1">
        <v>14</v>
      </c>
      <c r="B172" t="s">
        <v>440</v>
      </c>
      <c r="C172" t="s">
        <v>2087</v>
      </c>
      <c r="D172" t="s">
        <v>2088</v>
      </c>
      <c r="E172" t="s">
        <v>2089</v>
      </c>
      <c r="F172" t="s">
        <v>2090</v>
      </c>
      <c r="G172" t="s">
        <v>2091</v>
      </c>
    </row>
    <row r="173" spans="1:7" x14ac:dyDescent="0.3">
      <c r="A173" s="1">
        <v>15</v>
      </c>
      <c r="B173" t="s">
        <v>446</v>
      </c>
      <c r="C173" t="s">
        <v>331</v>
      </c>
      <c r="D173" t="s">
        <v>2092</v>
      </c>
      <c r="E173" t="s">
        <v>2093</v>
      </c>
      <c r="F173" t="s">
        <v>2094</v>
      </c>
      <c r="G173" t="s">
        <v>2095</v>
      </c>
    </row>
    <row r="174" spans="1:7" x14ac:dyDescent="0.3">
      <c r="A174" s="1">
        <v>16</v>
      </c>
      <c r="B174" t="s">
        <v>451</v>
      </c>
      <c r="C174" t="s">
        <v>331</v>
      </c>
      <c r="D174" t="s">
        <v>331</v>
      </c>
      <c r="E174" t="s">
        <v>331</v>
      </c>
      <c r="F174" t="s">
        <v>331</v>
      </c>
      <c r="G174" t="s">
        <v>2096</v>
      </c>
    </row>
    <row r="175" spans="1:7" x14ac:dyDescent="0.3">
      <c r="A175" s="1">
        <v>17</v>
      </c>
      <c r="B175" t="s">
        <v>453</v>
      </c>
      <c r="C175" t="s">
        <v>2097</v>
      </c>
      <c r="D175" t="s">
        <v>2098</v>
      </c>
      <c r="E175" t="s">
        <v>2099</v>
      </c>
      <c r="F175" t="s">
        <v>2100</v>
      </c>
      <c r="G175" t="s">
        <v>2101</v>
      </c>
    </row>
    <row r="176" spans="1:7" x14ac:dyDescent="0.3">
      <c r="A176" s="1">
        <v>18</v>
      </c>
      <c r="B176" t="s">
        <v>458</v>
      </c>
      <c r="C176" t="s">
        <v>642</v>
      </c>
      <c r="D176" t="s">
        <v>2102</v>
      </c>
      <c r="E176" t="s">
        <v>2103</v>
      </c>
      <c r="F176" t="s">
        <v>2101</v>
      </c>
      <c r="G176" t="s">
        <v>2104</v>
      </c>
    </row>
    <row r="177" spans="1:7" x14ac:dyDescent="0.3">
      <c r="A177" s="1">
        <v>19</v>
      </c>
      <c r="B177" t="s">
        <v>463</v>
      </c>
      <c r="C177" t="s">
        <v>2105</v>
      </c>
      <c r="D177" t="s">
        <v>2106</v>
      </c>
      <c r="E177" t="s">
        <v>2107</v>
      </c>
      <c r="F177" t="s">
        <v>2108</v>
      </c>
      <c r="G177" t="s">
        <v>1776</v>
      </c>
    </row>
    <row r="178" spans="1:7" x14ac:dyDescent="0.3">
      <c r="A178" s="1">
        <v>20</v>
      </c>
      <c r="B178" t="s">
        <v>469</v>
      </c>
      <c r="C178" t="s">
        <v>2109</v>
      </c>
      <c r="D178" t="s">
        <v>2110</v>
      </c>
      <c r="E178" t="s">
        <v>2111</v>
      </c>
      <c r="F178" t="s">
        <v>2112</v>
      </c>
      <c r="G178" t="s">
        <v>2113</v>
      </c>
    </row>
    <row r="179" spans="1:7" x14ac:dyDescent="0.3">
      <c r="A179" s="1">
        <v>21</v>
      </c>
      <c r="B179" t="s">
        <v>475</v>
      </c>
      <c r="C179" t="s">
        <v>2114</v>
      </c>
      <c r="D179" t="s">
        <v>2115</v>
      </c>
      <c r="E179" t="s">
        <v>2116</v>
      </c>
      <c r="F179" t="s">
        <v>2117</v>
      </c>
      <c r="G179" t="s">
        <v>2118</v>
      </c>
    </row>
    <row r="180" spans="1:7" x14ac:dyDescent="0.3">
      <c r="A180" s="1">
        <v>22</v>
      </c>
      <c r="B180" t="s">
        <v>478</v>
      </c>
      <c r="C180" t="s">
        <v>331</v>
      </c>
      <c r="D180" t="s">
        <v>331</v>
      </c>
      <c r="E180" t="s">
        <v>331</v>
      </c>
      <c r="F180" t="s">
        <v>331</v>
      </c>
      <c r="G180" t="s">
        <v>331</v>
      </c>
    </row>
    <row r="181" spans="1:7" x14ac:dyDescent="0.3">
      <c r="A181" s="1">
        <v>23</v>
      </c>
      <c r="B181" t="s">
        <v>479</v>
      </c>
      <c r="C181" t="s">
        <v>331</v>
      </c>
      <c r="D181" t="s">
        <v>331</v>
      </c>
      <c r="E181" t="s">
        <v>331</v>
      </c>
      <c r="F181" t="s">
        <v>331</v>
      </c>
      <c r="G181" t="s">
        <v>331</v>
      </c>
    </row>
    <row r="182" spans="1:7" x14ac:dyDescent="0.3">
      <c r="A182" s="1">
        <v>24</v>
      </c>
      <c r="B182" t="s">
        <v>480</v>
      </c>
      <c r="C182" t="s">
        <v>331</v>
      </c>
      <c r="D182" t="s">
        <v>331</v>
      </c>
      <c r="E182" t="s">
        <v>331</v>
      </c>
      <c r="F182" t="s">
        <v>331</v>
      </c>
      <c r="G182" t="s">
        <v>331</v>
      </c>
    </row>
    <row r="183" spans="1:7" x14ac:dyDescent="0.3">
      <c r="A183" s="1">
        <v>25</v>
      </c>
      <c r="B183" t="s">
        <v>481</v>
      </c>
      <c r="C183" t="s">
        <v>2119</v>
      </c>
      <c r="D183" t="s">
        <v>2120</v>
      </c>
      <c r="E183" t="s">
        <v>2121</v>
      </c>
      <c r="F183" t="s">
        <v>386</v>
      </c>
      <c r="G183" t="s">
        <v>2122</v>
      </c>
    </row>
    <row r="184" spans="1:7" x14ac:dyDescent="0.3">
      <c r="A184" s="1">
        <v>26</v>
      </c>
      <c r="B184" t="s">
        <v>486</v>
      </c>
      <c r="C184" t="s">
        <v>331</v>
      </c>
      <c r="D184" t="s">
        <v>331</v>
      </c>
      <c r="E184" t="s">
        <v>331</v>
      </c>
      <c r="F184" t="s">
        <v>331</v>
      </c>
      <c r="G184" t="s">
        <v>331</v>
      </c>
    </row>
    <row r="185" spans="1:7" x14ac:dyDescent="0.3">
      <c r="A185" s="1">
        <v>27</v>
      </c>
      <c r="B185" t="s">
        <v>487</v>
      </c>
      <c r="C185" t="s">
        <v>2119</v>
      </c>
      <c r="D185" t="s">
        <v>2120</v>
      </c>
      <c r="E185" t="s">
        <v>2121</v>
      </c>
      <c r="F185" t="s">
        <v>386</v>
      </c>
      <c r="G185" t="s">
        <v>2122</v>
      </c>
    </row>
    <row r="186" spans="1:7" x14ac:dyDescent="0.3">
      <c r="A186" s="1">
        <v>28</v>
      </c>
      <c r="B186" t="s">
        <v>488</v>
      </c>
      <c r="C186" t="s">
        <v>331</v>
      </c>
      <c r="D186" t="s">
        <v>2123</v>
      </c>
      <c r="E186" t="s">
        <v>2124</v>
      </c>
      <c r="F186" t="s">
        <v>2125</v>
      </c>
      <c r="G186" t="s">
        <v>2126</v>
      </c>
    </row>
    <row r="187" spans="1:7" x14ac:dyDescent="0.3">
      <c r="A187" s="1">
        <v>29</v>
      </c>
      <c r="B187" t="s">
        <v>493</v>
      </c>
      <c r="C187" t="s">
        <v>331</v>
      </c>
      <c r="D187" t="s">
        <v>331</v>
      </c>
      <c r="E187" t="s">
        <v>331</v>
      </c>
      <c r="F187" t="s">
        <v>331</v>
      </c>
      <c r="G187" t="s">
        <v>57</v>
      </c>
    </row>
    <row r="188" spans="1:7" x14ac:dyDescent="0.3">
      <c r="A188" s="1">
        <v>30</v>
      </c>
      <c r="B188" t="s">
        <v>495</v>
      </c>
      <c r="C188" t="s">
        <v>331</v>
      </c>
      <c r="D188" t="s">
        <v>331</v>
      </c>
      <c r="E188" t="s">
        <v>331</v>
      </c>
      <c r="F188" t="s">
        <v>331</v>
      </c>
      <c r="G188" t="s">
        <v>331</v>
      </c>
    </row>
    <row r="189" spans="1:7" x14ac:dyDescent="0.3">
      <c r="A189" s="1">
        <v>31</v>
      </c>
      <c r="B189" t="s">
        <v>496</v>
      </c>
      <c r="C189" t="s">
        <v>331</v>
      </c>
      <c r="D189" t="s">
        <v>331</v>
      </c>
      <c r="E189" t="s">
        <v>331</v>
      </c>
      <c r="F189" t="s">
        <v>331</v>
      </c>
      <c r="G189" t="s">
        <v>331</v>
      </c>
    </row>
    <row r="190" spans="1:7" x14ac:dyDescent="0.3">
      <c r="A190" s="1">
        <v>32</v>
      </c>
      <c r="B190" t="s">
        <v>497</v>
      </c>
      <c r="C190" t="s">
        <v>331</v>
      </c>
      <c r="D190" t="s">
        <v>331</v>
      </c>
      <c r="E190" t="s">
        <v>331</v>
      </c>
      <c r="F190" t="s">
        <v>331</v>
      </c>
      <c r="G190" t="s">
        <v>331</v>
      </c>
    </row>
    <row r="191" spans="1:7" x14ac:dyDescent="0.3">
      <c r="A191" s="1">
        <v>33</v>
      </c>
      <c r="B191" t="s">
        <v>498</v>
      </c>
      <c r="C191" t="s">
        <v>331</v>
      </c>
      <c r="D191" t="s">
        <v>331</v>
      </c>
      <c r="E191" t="s">
        <v>331</v>
      </c>
      <c r="F191" t="s">
        <v>331</v>
      </c>
      <c r="G191" t="s">
        <v>331</v>
      </c>
    </row>
    <row r="192" spans="1:7" x14ac:dyDescent="0.3">
      <c r="A192" s="1">
        <v>34</v>
      </c>
      <c r="B192" t="s">
        <v>499</v>
      </c>
      <c r="C192" t="s">
        <v>2119</v>
      </c>
      <c r="D192" t="s">
        <v>2120</v>
      </c>
      <c r="E192" t="s">
        <v>2121</v>
      </c>
      <c r="F192" t="s">
        <v>386</v>
      </c>
      <c r="G192" t="s">
        <v>2122</v>
      </c>
    </row>
    <row r="193" spans="1:8" x14ac:dyDescent="0.3">
      <c r="A193" s="1">
        <v>35</v>
      </c>
      <c r="B193" t="s">
        <v>500</v>
      </c>
      <c r="C193" t="s">
        <v>331</v>
      </c>
      <c r="D193" t="s">
        <v>331</v>
      </c>
      <c r="E193" t="s">
        <v>331</v>
      </c>
      <c r="F193" t="s">
        <v>331</v>
      </c>
      <c r="G193" t="s">
        <v>331</v>
      </c>
    </row>
    <row r="194" spans="1:8" x14ac:dyDescent="0.3">
      <c r="A194" s="1">
        <v>36</v>
      </c>
      <c r="B194" t="s">
        <v>501</v>
      </c>
      <c r="C194" t="s">
        <v>2119</v>
      </c>
      <c r="D194" t="s">
        <v>2120</v>
      </c>
      <c r="E194" t="s">
        <v>2121</v>
      </c>
      <c r="F194" t="s">
        <v>386</v>
      </c>
      <c r="G194" t="s">
        <v>2122</v>
      </c>
    </row>
    <row r="195" spans="1:8" x14ac:dyDescent="0.3">
      <c r="A195" s="1">
        <v>37</v>
      </c>
      <c r="B195" t="s">
        <v>502</v>
      </c>
      <c r="C195" t="s">
        <v>2127</v>
      </c>
      <c r="D195" t="s">
        <v>2128</v>
      </c>
      <c r="E195" t="s">
        <v>2129</v>
      </c>
      <c r="F195" t="s">
        <v>2130</v>
      </c>
      <c r="G195" t="s">
        <v>2131</v>
      </c>
    </row>
    <row r="196" spans="1:8" x14ac:dyDescent="0.3">
      <c r="A196" s="1">
        <v>38</v>
      </c>
      <c r="B196" t="s">
        <v>508</v>
      </c>
      <c r="C196" t="s">
        <v>331</v>
      </c>
      <c r="D196" t="s">
        <v>2132</v>
      </c>
      <c r="E196" t="s">
        <v>2133</v>
      </c>
      <c r="F196" t="s">
        <v>2134</v>
      </c>
      <c r="G196" t="s">
        <v>2135</v>
      </c>
    </row>
    <row r="197" spans="1:8" x14ac:dyDescent="0.3">
      <c r="A197" s="1">
        <v>39</v>
      </c>
      <c r="B197" t="s">
        <v>513</v>
      </c>
      <c r="C197" t="s">
        <v>2136</v>
      </c>
      <c r="D197" t="s">
        <v>2137</v>
      </c>
      <c r="E197" t="s">
        <v>2138</v>
      </c>
      <c r="F197" t="s">
        <v>2139</v>
      </c>
      <c r="G197" t="s">
        <v>2140</v>
      </c>
    </row>
    <row r="198" spans="1:8" x14ac:dyDescent="0.3">
      <c r="A198" s="1">
        <v>40</v>
      </c>
      <c r="B198" t="s">
        <v>518</v>
      </c>
      <c r="C198" t="s">
        <v>2127</v>
      </c>
      <c r="D198" t="s">
        <v>2141</v>
      </c>
      <c r="E198" t="s">
        <v>2142</v>
      </c>
      <c r="F198" t="s">
        <v>2130</v>
      </c>
      <c r="G198" t="s">
        <v>2143</v>
      </c>
    </row>
    <row r="199" spans="1:8" x14ac:dyDescent="0.3">
      <c r="A199" s="1">
        <v>41</v>
      </c>
      <c r="B199" t="s">
        <v>524</v>
      </c>
      <c r="C199" t="s">
        <v>331</v>
      </c>
      <c r="D199" t="s">
        <v>2144</v>
      </c>
      <c r="E199" t="s">
        <v>2145</v>
      </c>
      <c r="F199" t="s">
        <v>2146</v>
      </c>
      <c r="G199" t="s">
        <v>2147</v>
      </c>
    </row>
    <row r="200" spans="1:8" x14ac:dyDescent="0.3">
      <c r="A200" s="1">
        <v>42</v>
      </c>
      <c r="B200" t="s">
        <v>529</v>
      </c>
      <c r="C200" t="s">
        <v>2148</v>
      </c>
      <c r="D200" t="s">
        <v>2149</v>
      </c>
      <c r="E200" t="s">
        <v>2139</v>
      </c>
      <c r="F200" t="s">
        <v>2140</v>
      </c>
      <c r="G200" t="s">
        <v>2150</v>
      </c>
    </row>
    <row r="201" spans="1:8" x14ac:dyDescent="0.3">
      <c r="A201" s="1">
        <v>43</v>
      </c>
      <c r="B201" t="s">
        <v>134</v>
      </c>
      <c r="C201" t="s">
        <v>2151</v>
      </c>
      <c r="D201" t="s">
        <v>2152</v>
      </c>
      <c r="E201" t="s">
        <v>2153</v>
      </c>
      <c r="F201" t="s">
        <v>1853</v>
      </c>
      <c r="G201" t="s">
        <v>2154</v>
      </c>
    </row>
    <row r="202" spans="1:8" x14ac:dyDescent="0.3">
      <c r="A202" s="1">
        <v>44</v>
      </c>
      <c r="B202" t="s">
        <v>540</v>
      </c>
      <c r="C202" t="s">
        <v>331</v>
      </c>
      <c r="D202" t="s">
        <v>2155</v>
      </c>
      <c r="E202" t="s">
        <v>2156</v>
      </c>
      <c r="F202" t="s">
        <v>2157</v>
      </c>
      <c r="G202" t="s">
        <v>2158</v>
      </c>
    </row>
    <row r="203" spans="1:8" x14ac:dyDescent="0.3">
      <c r="A203" s="1">
        <v>45</v>
      </c>
      <c r="B203" t="s">
        <v>545</v>
      </c>
      <c r="C203" t="s">
        <v>331</v>
      </c>
      <c r="D203" t="s">
        <v>331</v>
      </c>
      <c r="E203" t="s">
        <v>331</v>
      </c>
      <c r="F203" t="s">
        <v>331</v>
      </c>
      <c r="G203" t="s">
        <v>2159</v>
      </c>
    </row>
    <row r="205" spans="1:8" x14ac:dyDescent="0.3">
      <c r="B205" s="1" t="s">
        <v>318</v>
      </c>
      <c r="C205" s="1" t="s">
        <v>319</v>
      </c>
      <c r="D205" s="1" t="s">
        <v>320</v>
      </c>
      <c r="E205" s="1" t="s">
        <v>321</v>
      </c>
      <c r="F205" s="1" t="s">
        <v>322</v>
      </c>
      <c r="G205" s="1" t="s">
        <v>323</v>
      </c>
      <c r="H205" s="1" t="s">
        <v>324</v>
      </c>
    </row>
    <row r="206" spans="1:8" x14ac:dyDescent="0.3">
      <c r="A206" s="1">
        <v>0</v>
      </c>
      <c r="B206" t="s">
        <v>547</v>
      </c>
      <c r="C206" t="s">
        <v>2160</v>
      </c>
      <c r="D206" t="s">
        <v>2161</v>
      </c>
      <c r="E206" t="s">
        <v>704</v>
      </c>
      <c r="F206" t="s">
        <v>280</v>
      </c>
      <c r="G206" t="s">
        <v>705</v>
      </c>
    </row>
    <row r="207" spans="1:8" x14ac:dyDescent="0.3">
      <c r="A207" s="1">
        <v>1</v>
      </c>
      <c r="B207" t="s">
        <v>553</v>
      </c>
      <c r="C207" t="s">
        <v>2160</v>
      </c>
      <c r="D207" t="s">
        <v>2161</v>
      </c>
      <c r="E207" t="s">
        <v>704</v>
      </c>
      <c r="F207" t="s">
        <v>280</v>
      </c>
      <c r="G207" t="s">
        <v>705</v>
      </c>
    </row>
    <row r="208" spans="1:8" x14ac:dyDescent="0.3">
      <c r="A208" s="1">
        <v>2</v>
      </c>
      <c r="B208" t="s">
        <v>555</v>
      </c>
      <c r="C208" t="s">
        <v>331</v>
      </c>
      <c r="D208" t="s">
        <v>331</v>
      </c>
      <c r="E208" t="s">
        <v>331</v>
      </c>
      <c r="F208" t="s">
        <v>331</v>
      </c>
      <c r="G208" t="s">
        <v>331</v>
      </c>
    </row>
    <row r="209" spans="1:7" x14ac:dyDescent="0.3">
      <c r="A209" s="1">
        <v>3</v>
      </c>
      <c r="B209" t="s">
        <v>557</v>
      </c>
      <c r="C209" t="s">
        <v>331</v>
      </c>
      <c r="D209" t="s">
        <v>2162</v>
      </c>
      <c r="E209" t="s">
        <v>2163</v>
      </c>
      <c r="F209" t="s">
        <v>2164</v>
      </c>
      <c r="G209" t="s">
        <v>2165</v>
      </c>
    </row>
    <row r="210" spans="1:7" x14ac:dyDescent="0.3">
      <c r="A210" s="1">
        <v>4</v>
      </c>
      <c r="B210" t="s">
        <v>562</v>
      </c>
      <c r="C210" t="s">
        <v>2166</v>
      </c>
      <c r="D210" t="s">
        <v>1281</v>
      </c>
      <c r="E210" t="s">
        <v>2167</v>
      </c>
      <c r="F210" t="s">
        <v>1281</v>
      </c>
      <c r="G210" t="s">
        <v>2168</v>
      </c>
    </row>
    <row r="211" spans="1:7" x14ac:dyDescent="0.3">
      <c r="A211" s="1">
        <v>5</v>
      </c>
      <c r="B211" t="s">
        <v>568</v>
      </c>
      <c r="C211" t="s">
        <v>2169</v>
      </c>
      <c r="D211" t="s">
        <v>2170</v>
      </c>
      <c r="E211" t="s">
        <v>2171</v>
      </c>
      <c r="F211" t="s">
        <v>2172</v>
      </c>
      <c r="G211" t="s">
        <v>2173</v>
      </c>
    </row>
    <row r="212" spans="1:7" x14ac:dyDescent="0.3">
      <c r="A212" s="1">
        <v>6</v>
      </c>
      <c r="B212" t="s">
        <v>574</v>
      </c>
      <c r="C212" t="s">
        <v>2169</v>
      </c>
      <c r="D212" t="s">
        <v>2170</v>
      </c>
      <c r="E212" t="s">
        <v>2171</v>
      </c>
      <c r="F212" t="s">
        <v>2172</v>
      </c>
      <c r="G212" t="s">
        <v>2173</v>
      </c>
    </row>
    <row r="213" spans="1:7" x14ac:dyDescent="0.3">
      <c r="A213" s="1">
        <v>7</v>
      </c>
      <c r="B213" t="s">
        <v>575</v>
      </c>
      <c r="C213" t="s">
        <v>2174</v>
      </c>
      <c r="D213" t="s">
        <v>2175</v>
      </c>
      <c r="E213" t="s">
        <v>2176</v>
      </c>
      <c r="F213" t="s">
        <v>2177</v>
      </c>
      <c r="G213" t="s">
        <v>2178</v>
      </c>
    </row>
    <row r="214" spans="1:7" x14ac:dyDescent="0.3">
      <c r="A214" s="1">
        <v>8</v>
      </c>
      <c r="B214" t="s">
        <v>581</v>
      </c>
      <c r="C214" t="s">
        <v>2179</v>
      </c>
      <c r="D214" t="s">
        <v>2180</v>
      </c>
      <c r="E214" t="s">
        <v>2181</v>
      </c>
      <c r="F214" t="s">
        <v>2182</v>
      </c>
      <c r="G214" t="s">
        <v>2183</v>
      </c>
    </row>
    <row r="215" spans="1:7" x14ac:dyDescent="0.3">
      <c r="A215" s="1">
        <v>9</v>
      </c>
      <c r="B215" t="s">
        <v>587</v>
      </c>
      <c r="C215" t="s">
        <v>331</v>
      </c>
      <c r="D215" t="s">
        <v>331</v>
      </c>
      <c r="E215" t="s">
        <v>331</v>
      </c>
      <c r="F215" t="s">
        <v>331</v>
      </c>
      <c r="G215" t="s">
        <v>331</v>
      </c>
    </row>
    <row r="216" spans="1:7" x14ac:dyDescent="0.3">
      <c r="A216" s="1">
        <v>10</v>
      </c>
      <c r="B216" t="s">
        <v>588</v>
      </c>
      <c r="C216" t="s">
        <v>331</v>
      </c>
      <c r="D216" t="s">
        <v>2184</v>
      </c>
      <c r="E216" t="s">
        <v>2185</v>
      </c>
      <c r="F216" t="s">
        <v>405</v>
      </c>
      <c r="G216" t="s">
        <v>2186</v>
      </c>
    </row>
    <row r="217" spans="1:7" x14ac:dyDescent="0.3">
      <c r="A217" s="1">
        <v>11</v>
      </c>
      <c r="B217" t="s">
        <v>593</v>
      </c>
      <c r="C217" t="s">
        <v>2187</v>
      </c>
      <c r="D217" t="s">
        <v>2188</v>
      </c>
      <c r="E217" t="s">
        <v>2189</v>
      </c>
      <c r="F217" t="s">
        <v>2190</v>
      </c>
      <c r="G217" t="s">
        <v>2191</v>
      </c>
    </row>
    <row r="218" spans="1:7" x14ac:dyDescent="0.3">
      <c r="A218" s="1">
        <v>12</v>
      </c>
      <c r="B218" t="s">
        <v>599</v>
      </c>
      <c r="C218" t="s">
        <v>2192</v>
      </c>
      <c r="D218" t="s">
        <v>2193</v>
      </c>
      <c r="E218" t="s">
        <v>2194</v>
      </c>
      <c r="F218" t="s">
        <v>2195</v>
      </c>
      <c r="G218" t="s">
        <v>2196</v>
      </c>
    </row>
    <row r="219" spans="1:7" x14ac:dyDescent="0.3">
      <c r="A219" s="1">
        <v>13</v>
      </c>
      <c r="B219" t="s">
        <v>605</v>
      </c>
      <c r="C219" t="s">
        <v>2197</v>
      </c>
      <c r="D219" t="s">
        <v>2198</v>
      </c>
      <c r="E219" t="s">
        <v>2199</v>
      </c>
      <c r="F219" t="s">
        <v>2200</v>
      </c>
      <c r="G219" t="s">
        <v>2201</v>
      </c>
    </row>
    <row r="220" spans="1:7" x14ac:dyDescent="0.3">
      <c r="A220" s="1">
        <v>14</v>
      </c>
      <c r="B220" t="s">
        <v>611</v>
      </c>
      <c r="C220" t="s">
        <v>2202</v>
      </c>
      <c r="D220" t="s">
        <v>2203</v>
      </c>
      <c r="E220" t="s">
        <v>2204</v>
      </c>
      <c r="F220" t="s">
        <v>2205</v>
      </c>
      <c r="G220" t="s">
        <v>2206</v>
      </c>
    </row>
    <row r="221" spans="1:7" x14ac:dyDescent="0.3">
      <c r="A221" s="1">
        <v>15</v>
      </c>
      <c r="B221" t="s">
        <v>617</v>
      </c>
      <c r="C221" t="s">
        <v>2207</v>
      </c>
      <c r="D221" t="s">
        <v>2208</v>
      </c>
      <c r="E221" t="s">
        <v>2209</v>
      </c>
      <c r="F221" t="s">
        <v>2210</v>
      </c>
      <c r="G221" t="s">
        <v>2211</v>
      </c>
    </row>
    <row r="222" spans="1:7" x14ac:dyDescent="0.3">
      <c r="A222" s="1">
        <v>16</v>
      </c>
      <c r="B222" t="s">
        <v>623</v>
      </c>
      <c r="C222" t="s">
        <v>331</v>
      </c>
      <c r="D222" t="s">
        <v>331</v>
      </c>
      <c r="E222" t="s">
        <v>331</v>
      </c>
      <c r="F222" t="s">
        <v>331</v>
      </c>
      <c r="G222" t="s">
        <v>331</v>
      </c>
    </row>
    <row r="223" spans="1:7" x14ac:dyDescent="0.3">
      <c r="A223" s="1">
        <v>17</v>
      </c>
      <c r="B223" t="s">
        <v>624</v>
      </c>
      <c r="C223" t="s">
        <v>2212</v>
      </c>
      <c r="D223" t="s">
        <v>2213</v>
      </c>
      <c r="E223" t="s">
        <v>2214</v>
      </c>
      <c r="F223" t="s">
        <v>2215</v>
      </c>
      <c r="G223" t="s">
        <v>2216</v>
      </c>
    </row>
    <row r="224" spans="1:7" x14ac:dyDescent="0.3">
      <c r="A224" s="1">
        <v>18</v>
      </c>
      <c r="B224" t="s">
        <v>628</v>
      </c>
      <c r="C224" t="s">
        <v>2212</v>
      </c>
      <c r="D224" t="s">
        <v>2213</v>
      </c>
      <c r="E224" t="s">
        <v>2214</v>
      </c>
      <c r="F224" t="s">
        <v>2215</v>
      </c>
      <c r="G224" t="s">
        <v>2216</v>
      </c>
    </row>
    <row r="225" spans="1:8" x14ac:dyDescent="0.3">
      <c r="A225" s="1">
        <v>19</v>
      </c>
      <c r="B225" t="s">
        <v>629</v>
      </c>
      <c r="C225" t="s">
        <v>2217</v>
      </c>
      <c r="D225" t="s">
        <v>2218</v>
      </c>
      <c r="E225" t="s">
        <v>2219</v>
      </c>
      <c r="F225" t="s">
        <v>2220</v>
      </c>
      <c r="G225" t="s">
        <v>2221</v>
      </c>
    </row>
    <row r="227" spans="1:8" x14ac:dyDescent="0.3">
      <c r="B227" s="1" t="s">
        <v>383</v>
      </c>
      <c r="C227" s="1" t="s">
        <v>319</v>
      </c>
      <c r="D227" s="1" t="s">
        <v>320</v>
      </c>
      <c r="E227" s="1" t="s">
        <v>321</v>
      </c>
      <c r="F227" s="1" t="s">
        <v>322</v>
      </c>
      <c r="G227" s="1" t="s">
        <v>323</v>
      </c>
      <c r="H227" s="1" t="s">
        <v>324</v>
      </c>
    </row>
    <row r="228" spans="1:8" x14ac:dyDescent="0.3">
      <c r="A228" s="1">
        <v>0</v>
      </c>
      <c r="B228" t="s">
        <v>635</v>
      </c>
      <c r="C228" t="s">
        <v>2222</v>
      </c>
      <c r="D228" t="s">
        <v>2223</v>
      </c>
      <c r="E228" t="s">
        <v>2224</v>
      </c>
      <c r="F228" t="s">
        <v>2225</v>
      </c>
      <c r="G228" t="s">
        <v>2226</v>
      </c>
    </row>
    <row r="229" spans="1:8" x14ac:dyDescent="0.3">
      <c r="A229" s="1">
        <v>1</v>
      </c>
      <c r="B229" t="s">
        <v>640</v>
      </c>
      <c r="C229" t="s">
        <v>2227</v>
      </c>
      <c r="D229" t="s">
        <v>2228</v>
      </c>
      <c r="E229" t="s">
        <v>2229</v>
      </c>
      <c r="F229" t="s">
        <v>2230</v>
      </c>
      <c r="G229" t="s">
        <v>2231</v>
      </c>
    </row>
    <row r="230" spans="1:8" x14ac:dyDescent="0.3">
      <c r="A230" s="1">
        <v>2</v>
      </c>
      <c r="B230" t="s">
        <v>645</v>
      </c>
      <c r="C230" t="s">
        <v>1047</v>
      </c>
      <c r="D230" t="s">
        <v>2232</v>
      </c>
      <c r="E230" t="s">
        <v>2233</v>
      </c>
      <c r="F230" t="s">
        <v>2234</v>
      </c>
      <c r="G230" t="s">
        <v>2235</v>
      </c>
    </row>
    <row r="231" spans="1:8" x14ac:dyDescent="0.3">
      <c r="A231" s="1">
        <v>3</v>
      </c>
      <c r="B231" t="s">
        <v>649</v>
      </c>
      <c r="C231" t="s">
        <v>2236</v>
      </c>
      <c r="D231" t="s">
        <v>2237</v>
      </c>
      <c r="E231" t="s">
        <v>2238</v>
      </c>
      <c r="F231" t="s">
        <v>2239</v>
      </c>
      <c r="G231" t="s">
        <v>2240</v>
      </c>
    </row>
    <row r="232" spans="1:8" x14ac:dyDescent="0.3">
      <c r="A232" s="1">
        <v>4</v>
      </c>
      <c r="B232" t="s">
        <v>655</v>
      </c>
      <c r="C232" t="s">
        <v>331</v>
      </c>
      <c r="D232" t="s">
        <v>331</v>
      </c>
      <c r="E232" t="s">
        <v>331</v>
      </c>
      <c r="F232" t="s">
        <v>331</v>
      </c>
      <c r="G232" t="s">
        <v>331</v>
      </c>
    </row>
    <row r="233" spans="1:8" x14ac:dyDescent="0.3">
      <c r="A233" s="1">
        <v>5</v>
      </c>
      <c r="B233" t="s">
        <v>656</v>
      </c>
      <c r="C233" t="s">
        <v>331</v>
      </c>
      <c r="D233" t="s">
        <v>331</v>
      </c>
      <c r="E233" t="s">
        <v>331</v>
      </c>
      <c r="F233" t="s">
        <v>331</v>
      </c>
      <c r="G233" t="s">
        <v>331</v>
      </c>
    </row>
    <row r="234" spans="1:8" x14ac:dyDescent="0.3">
      <c r="A234" s="1">
        <v>6</v>
      </c>
      <c r="B234" t="s">
        <v>657</v>
      </c>
      <c r="C234" t="s">
        <v>2241</v>
      </c>
      <c r="D234" t="s">
        <v>2242</v>
      </c>
      <c r="E234" t="s">
        <v>2243</v>
      </c>
      <c r="F234" t="s">
        <v>2244</v>
      </c>
      <c r="G234" t="s">
        <v>2245</v>
      </c>
    </row>
    <row r="235" spans="1:8" x14ac:dyDescent="0.3">
      <c r="A235" s="1">
        <v>7</v>
      </c>
      <c r="B235" t="s">
        <v>663</v>
      </c>
      <c r="C235" t="s">
        <v>331</v>
      </c>
      <c r="D235" t="s">
        <v>331</v>
      </c>
      <c r="E235" t="s">
        <v>331</v>
      </c>
      <c r="F235" t="s">
        <v>331</v>
      </c>
      <c r="G235" t="s">
        <v>331</v>
      </c>
    </row>
    <row r="236" spans="1:8" x14ac:dyDescent="0.3">
      <c r="A236" s="1">
        <v>8</v>
      </c>
      <c r="B236" t="s">
        <v>664</v>
      </c>
      <c r="C236" t="s">
        <v>331</v>
      </c>
      <c r="D236" t="s">
        <v>331</v>
      </c>
      <c r="E236" t="s">
        <v>331</v>
      </c>
      <c r="F236" t="s">
        <v>331</v>
      </c>
      <c r="G236" t="s">
        <v>331</v>
      </c>
    </row>
    <row r="237" spans="1:8" x14ac:dyDescent="0.3">
      <c r="A237" s="1">
        <v>9</v>
      </c>
      <c r="B237" t="s">
        <v>665</v>
      </c>
      <c r="C237" t="s">
        <v>331</v>
      </c>
      <c r="D237" t="s">
        <v>331</v>
      </c>
      <c r="E237" t="s">
        <v>331</v>
      </c>
      <c r="F237" t="s">
        <v>331</v>
      </c>
      <c r="G237" t="s">
        <v>331</v>
      </c>
    </row>
    <row r="238" spans="1:8" x14ac:dyDescent="0.3">
      <c r="A238" s="1">
        <v>10</v>
      </c>
      <c r="B238" t="s">
        <v>666</v>
      </c>
      <c r="C238" t="s">
        <v>2246</v>
      </c>
      <c r="D238" t="s">
        <v>2247</v>
      </c>
      <c r="E238" t="s">
        <v>2248</v>
      </c>
      <c r="F238" t="s">
        <v>2249</v>
      </c>
      <c r="G238" t="s">
        <v>2250</v>
      </c>
    </row>
    <row r="239" spans="1:8" x14ac:dyDescent="0.3">
      <c r="A239" s="1">
        <v>11</v>
      </c>
      <c r="B239" t="s">
        <v>672</v>
      </c>
      <c r="C239" t="s">
        <v>2251</v>
      </c>
      <c r="D239" t="s">
        <v>2252</v>
      </c>
      <c r="E239" t="s">
        <v>2253</v>
      </c>
      <c r="F239" t="s">
        <v>2254</v>
      </c>
      <c r="G239" t="s">
        <v>2255</v>
      </c>
    </row>
    <row r="240" spans="1:8" x14ac:dyDescent="0.3">
      <c r="A240" s="1">
        <v>12</v>
      </c>
      <c r="B240" t="s">
        <v>676</v>
      </c>
      <c r="C240" t="s">
        <v>2256</v>
      </c>
      <c r="D240" t="s">
        <v>2257</v>
      </c>
      <c r="E240" t="s">
        <v>2258</v>
      </c>
      <c r="F240" t="s">
        <v>2259</v>
      </c>
      <c r="G240" t="s">
        <v>2260</v>
      </c>
    </row>
    <row r="241" spans="1:8" x14ac:dyDescent="0.3">
      <c r="A241" s="1">
        <v>13</v>
      </c>
      <c r="B241" t="s">
        <v>680</v>
      </c>
      <c r="C241" t="s">
        <v>2261</v>
      </c>
      <c r="D241" t="s">
        <v>2262</v>
      </c>
      <c r="E241" t="s">
        <v>675</v>
      </c>
      <c r="F241" t="s">
        <v>2263</v>
      </c>
      <c r="G241" t="s">
        <v>2264</v>
      </c>
    </row>
    <row r="242" spans="1:8" x14ac:dyDescent="0.3">
      <c r="A242" s="1">
        <v>14</v>
      </c>
      <c r="B242" t="s">
        <v>686</v>
      </c>
      <c r="C242" t="s">
        <v>2261</v>
      </c>
      <c r="D242" t="s">
        <v>2216</v>
      </c>
      <c r="E242" t="s">
        <v>2265</v>
      </c>
      <c r="F242" t="s">
        <v>2263</v>
      </c>
      <c r="G242" t="s">
        <v>2264</v>
      </c>
    </row>
    <row r="243" spans="1:8" x14ac:dyDescent="0.3">
      <c r="A243" s="1">
        <v>15</v>
      </c>
      <c r="B243" t="s">
        <v>687</v>
      </c>
      <c r="C243" t="s">
        <v>2266</v>
      </c>
      <c r="D243" t="s">
        <v>2267</v>
      </c>
      <c r="E243" t="s">
        <v>2268</v>
      </c>
      <c r="F243" t="s">
        <v>2269</v>
      </c>
      <c r="G243" t="s">
        <v>2270</v>
      </c>
    </row>
    <row r="244" spans="1:8" x14ac:dyDescent="0.3">
      <c r="A244" s="1">
        <v>16</v>
      </c>
      <c r="B244" t="s">
        <v>693</v>
      </c>
      <c r="C244" t="s">
        <v>331</v>
      </c>
      <c r="D244" t="s">
        <v>2271</v>
      </c>
      <c r="E244" t="s">
        <v>2272</v>
      </c>
      <c r="F244" t="s">
        <v>237</v>
      </c>
      <c r="G244" t="s">
        <v>2273</v>
      </c>
    </row>
    <row r="246" spans="1:8" x14ac:dyDescent="0.3">
      <c r="B246" s="1" t="s">
        <v>383</v>
      </c>
      <c r="C246" s="1" t="s">
        <v>319</v>
      </c>
      <c r="D246" s="1" t="s">
        <v>320</v>
      </c>
      <c r="E246" s="1" t="s">
        <v>321</v>
      </c>
      <c r="F246" s="1" t="s">
        <v>322</v>
      </c>
      <c r="G246" s="1" t="s">
        <v>323</v>
      </c>
      <c r="H246" s="1" t="s">
        <v>324</v>
      </c>
    </row>
    <row r="247" spans="1:8" x14ac:dyDescent="0.3">
      <c r="A247" s="1">
        <v>0</v>
      </c>
      <c r="B247" t="s">
        <v>698</v>
      </c>
      <c r="C247" t="s">
        <v>2274</v>
      </c>
      <c r="D247" t="s">
        <v>2275</v>
      </c>
      <c r="E247" t="s">
        <v>2276</v>
      </c>
      <c r="F247" t="s">
        <v>2277</v>
      </c>
      <c r="G247" t="s">
        <v>2278</v>
      </c>
    </row>
    <row r="248" spans="1:8" x14ac:dyDescent="0.3">
      <c r="A248" s="1">
        <v>1</v>
      </c>
      <c r="B248" t="s">
        <v>699</v>
      </c>
      <c r="C248" t="s">
        <v>2274</v>
      </c>
      <c r="D248" t="s">
        <v>2275</v>
      </c>
      <c r="E248" t="s">
        <v>2276</v>
      </c>
      <c r="F248" t="s">
        <v>2277</v>
      </c>
      <c r="G248" t="s">
        <v>2278</v>
      </c>
    </row>
    <row r="249" spans="1:8" x14ac:dyDescent="0.3">
      <c r="A249" s="1">
        <v>2</v>
      </c>
      <c r="B249" t="s">
        <v>700</v>
      </c>
      <c r="C249" t="s">
        <v>331</v>
      </c>
      <c r="D249" t="s">
        <v>331</v>
      </c>
      <c r="E249" t="s">
        <v>331</v>
      </c>
      <c r="F249" t="s">
        <v>331</v>
      </c>
      <c r="G249" t="s">
        <v>331</v>
      </c>
    </row>
    <row r="250" spans="1:8" x14ac:dyDescent="0.3">
      <c r="A250" s="1">
        <v>3</v>
      </c>
      <c r="B250" t="s">
        <v>701</v>
      </c>
      <c r="C250" t="s">
        <v>2279</v>
      </c>
      <c r="D250" t="s">
        <v>2280</v>
      </c>
      <c r="E250" t="s">
        <v>2281</v>
      </c>
      <c r="F250" t="s">
        <v>2206</v>
      </c>
      <c r="G250" t="s">
        <v>2282</v>
      </c>
    </row>
    <row r="251" spans="1:8" x14ac:dyDescent="0.3">
      <c r="A251" s="1">
        <v>4</v>
      </c>
      <c r="B251" t="s">
        <v>706</v>
      </c>
      <c r="C251" t="s">
        <v>331</v>
      </c>
      <c r="D251" t="s">
        <v>2283</v>
      </c>
      <c r="E251" t="s">
        <v>2284</v>
      </c>
      <c r="F251" t="s">
        <v>2285</v>
      </c>
      <c r="G251" t="s">
        <v>2286</v>
      </c>
    </row>
    <row r="252" spans="1:8" x14ac:dyDescent="0.3">
      <c r="A252" s="1">
        <v>5</v>
      </c>
      <c r="B252" t="s">
        <v>711</v>
      </c>
      <c r="C252" t="s">
        <v>2081</v>
      </c>
      <c r="D252" t="s">
        <v>2082</v>
      </c>
      <c r="E252" t="s">
        <v>454</v>
      </c>
      <c r="F252" t="s">
        <v>168</v>
      </c>
      <c r="G252" t="s">
        <v>2287</v>
      </c>
    </row>
    <row r="253" spans="1:8" x14ac:dyDescent="0.3">
      <c r="A253" s="1">
        <v>6</v>
      </c>
      <c r="B253" t="s">
        <v>712</v>
      </c>
      <c r="C253" t="s">
        <v>1442</v>
      </c>
      <c r="D253" t="s">
        <v>2288</v>
      </c>
      <c r="E253" t="s">
        <v>2289</v>
      </c>
      <c r="F253" t="s">
        <v>2290</v>
      </c>
      <c r="G253" t="s">
        <v>2291</v>
      </c>
    </row>
    <row r="254" spans="1:8" x14ac:dyDescent="0.3">
      <c r="A254" s="1">
        <v>7</v>
      </c>
      <c r="B254" t="s">
        <v>718</v>
      </c>
      <c r="C254" t="s">
        <v>331</v>
      </c>
      <c r="D254" t="s">
        <v>331</v>
      </c>
      <c r="E254" t="s">
        <v>331</v>
      </c>
      <c r="F254" t="s">
        <v>331</v>
      </c>
      <c r="G254" t="s">
        <v>331</v>
      </c>
    </row>
    <row r="255" spans="1:8" x14ac:dyDescent="0.3">
      <c r="A255" s="1">
        <v>8</v>
      </c>
      <c r="B255" t="s">
        <v>719</v>
      </c>
      <c r="C255" t="s">
        <v>2292</v>
      </c>
      <c r="D255" t="s">
        <v>705</v>
      </c>
      <c r="E255" t="s">
        <v>2293</v>
      </c>
      <c r="F255" t="s">
        <v>2294</v>
      </c>
      <c r="G255" t="s">
        <v>2295</v>
      </c>
    </row>
    <row r="256" spans="1:8" x14ac:dyDescent="0.3">
      <c r="A256" s="1">
        <v>9</v>
      </c>
      <c r="B256" t="s">
        <v>720</v>
      </c>
      <c r="C256" t="s">
        <v>2296</v>
      </c>
      <c r="D256" t="s">
        <v>2297</v>
      </c>
      <c r="E256" t="s">
        <v>2298</v>
      </c>
      <c r="F256" t="s">
        <v>646</v>
      </c>
      <c r="G256" t="s">
        <v>2299</v>
      </c>
    </row>
    <row r="257" spans="1:7" x14ac:dyDescent="0.3">
      <c r="A257" s="1">
        <v>10</v>
      </c>
      <c r="B257" t="s">
        <v>721</v>
      </c>
      <c r="C257" t="s">
        <v>2300</v>
      </c>
      <c r="D257" t="s">
        <v>2301</v>
      </c>
      <c r="E257" t="s">
        <v>2302</v>
      </c>
      <c r="F257" t="s">
        <v>2303</v>
      </c>
      <c r="G257" t="s">
        <v>2304</v>
      </c>
    </row>
    <row r="258" spans="1:7" x14ac:dyDescent="0.3">
      <c r="A258" s="1">
        <v>11</v>
      </c>
      <c r="B258" t="s">
        <v>726</v>
      </c>
      <c r="C258" t="s">
        <v>331</v>
      </c>
      <c r="D258" t="s">
        <v>331</v>
      </c>
      <c r="E258" t="s">
        <v>331</v>
      </c>
      <c r="F258" t="s">
        <v>331</v>
      </c>
      <c r="G258" t="s">
        <v>331</v>
      </c>
    </row>
    <row r="259" spans="1:7" x14ac:dyDescent="0.3">
      <c r="A259" s="1">
        <v>12</v>
      </c>
      <c r="B259" t="s">
        <v>732</v>
      </c>
      <c r="C259" t="s">
        <v>331</v>
      </c>
      <c r="D259" t="s">
        <v>331</v>
      </c>
      <c r="E259" t="s">
        <v>331</v>
      </c>
      <c r="F259" t="s">
        <v>331</v>
      </c>
      <c r="G259" t="s">
        <v>331</v>
      </c>
    </row>
    <row r="260" spans="1:7" x14ac:dyDescent="0.3">
      <c r="A260" s="1">
        <v>13</v>
      </c>
      <c r="B260" t="s">
        <v>733</v>
      </c>
      <c r="C260" t="s">
        <v>331</v>
      </c>
      <c r="D260" t="s">
        <v>331</v>
      </c>
      <c r="E260" t="s">
        <v>331</v>
      </c>
      <c r="F260" t="s">
        <v>331</v>
      </c>
      <c r="G260" t="s">
        <v>331</v>
      </c>
    </row>
    <row r="261" spans="1:7" x14ac:dyDescent="0.3">
      <c r="A261" s="1">
        <v>14</v>
      </c>
      <c r="B261" t="s">
        <v>734</v>
      </c>
      <c r="C261" t="s">
        <v>331</v>
      </c>
      <c r="D261" t="s">
        <v>331</v>
      </c>
      <c r="E261" t="s">
        <v>331</v>
      </c>
      <c r="F261" t="s">
        <v>331</v>
      </c>
      <c r="G261" t="s">
        <v>331</v>
      </c>
    </row>
    <row r="262" spans="1:7" x14ac:dyDescent="0.3">
      <c r="A262" s="1">
        <v>15</v>
      </c>
      <c r="B262" t="s">
        <v>735</v>
      </c>
      <c r="C262" t="s">
        <v>331</v>
      </c>
      <c r="D262" t="s">
        <v>331</v>
      </c>
      <c r="E262" t="s">
        <v>331</v>
      </c>
      <c r="F262" t="s">
        <v>331</v>
      </c>
      <c r="G262" t="s">
        <v>331</v>
      </c>
    </row>
    <row r="263" spans="1:7" x14ac:dyDescent="0.3">
      <c r="A263" s="1">
        <v>16</v>
      </c>
      <c r="B263" t="s">
        <v>736</v>
      </c>
      <c r="C263" t="s">
        <v>2305</v>
      </c>
      <c r="D263" t="s">
        <v>2306</v>
      </c>
      <c r="E263" t="s">
        <v>2307</v>
      </c>
      <c r="F263" t="s">
        <v>2308</v>
      </c>
      <c r="G263" t="s">
        <v>722</v>
      </c>
    </row>
    <row r="264" spans="1:7" x14ac:dyDescent="0.3">
      <c r="A264" s="1">
        <v>17</v>
      </c>
      <c r="B264" t="s">
        <v>737</v>
      </c>
      <c r="C264" t="s">
        <v>661</v>
      </c>
      <c r="D264" t="s">
        <v>2309</v>
      </c>
      <c r="E264" t="s">
        <v>2310</v>
      </c>
      <c r="F264" t="s">
        <v>2311</v>
      </c>
      <c r="G264" t="s">
        <v>350</v>
      </c>
    </row>
    <row r="265" spans="1:7" x14ac:dyDescent="0.3">
      <c r="A265" s="1">
        <v>18</v>
      </c>
      <c r="B265" t="s">
        <v>743</v>
      </c>
      <c r="C265" t="s">
        <v>661</v>
      </c>
      <c r="D265" t="s">
        <v>2309</v>
      </c>
      <c r="E265" t="s">
        <v>2310</v>
      </c>
      <c r="F265" t="s">
        <v>2312</v>
      </c>
      <c r="G265" t="s">
        <v>999</v>
      </c>
    </row>
    <row r="266" spans="1:7" x14ac:dyDescent="0.3">
      <c r="A266" s="1">
        <v>19</v>
      </c>
      <c r="B266" t="s">
        <v>744</v>
      </c>
      <c r="C266" t="s">
        <v>331</v>
      </c>
      <c r="D266" t="s">
        <v>331</v>
      </c>
      <c r="E266" t="s">
        <v>331</v>
      </c>
      <c r="F266" t="s">
        <v>2313</v>
      </c>
      <c r="G266" t="s">
        <v>2314</v>
      </c>
    </row>
    <row r="267" spans="1:7" x14ac:dyDescent="0.3">
      <c r="A267" s="1">
        <v>20</v>
      </c>
      <c r="B267" t="s">
        <v>750</v>
      </c>
      <c r="C267" t="s">
        <v>349</v>
      </c>
      <c r="D267" t="s">
        <v>358</v>
      </c>
      <c r="E267" t="s">
        <v>2315</v>
      </c>
      <c r="F267" t="s">
        <v>2316</v>
      </c>
      <c r="G267" t="s">
        <v>2317</v>
      </c>
    </row>
    <row r="268" spans="1:7" x14ac:dyDescent="0.3">
      <c r="A268" s="1">
        <v>21</v>
      </c>
      <c r="B268" t="s">
        <v>756</v>
      </c>
      <c r="C268" t="s">
        <v>349</v>
      </c>
      <c r="D268" t="s">
        <v>358</v>
      </c>
      <c r="E268" t="s">
        <v>2315</v>
      </c>
      <c r="F268" t="s">
        <v>2316</v>
      </c>
      <c r="G268" t="s">
        <v>2317</v>
      </c>
    </row>
    <row r="269" spans="1:7" x14ac:dyDescent="0.3">
      <c r="A269" s="1">
        <v>22</v>
      </c>
      <c r="B269" t="s">
        <v>760</v>
      </c>
      <c r="C269" t="s">
        <v>331</v>
      </c>
      <c r="D269" t="s">
        <v>331</v>
      </c>
      <c r="E269" t="s">
        <v>331</v>
      </c>
      <c r="F269" t="s">
        <v>331</v>
      </c>
      <c r="G269" t="s">
        <v>331</v>
      </c>
    </row>
    <row r="270" spans="1:7" x14ac:dyDescent="0.3">
      <c r="A270" s="1">
        <v>23</v>
      </c>
      <c r="B270" t="s">
        <v>761</v>
      </c>
      <c r="C270" t="s">
        <v>2318</v>
      </c>
      <c r="D270" t="s">
        <v>2319</v>
      </c>
      <c r="E270" t="s">
        <v>2320</v>
      </c>
      <c r="F270" t="s">
        <v>2321</v>
      </c>
      <c r="G270" t="s">
        <v>2322</v>
      </c>
    </row>
    <row r="271" spans="1:7" x14ac:dyDescent="0.3">
      <c r="A271" s="1">
        <v>24</v>
      </c>
      <c r="B271" t="s">
        <v>767</v>
      </c>
      <c r="C271" t="s">
        <v>331</v>
      </c>
      <c r="D271" t="s">
        <v>331</v>
      </c>
      <c r="E271" t="s">
        <v>331</v>
      </c>
      <c r="F271" t="s">
        <v>331</v>
      </c>
      <c r="G271" t="s">
        <v>331</v>
      </c>
    </row>
    <row r="272" spans="1:7" x14ac:dyDescent="0.3">
      <c r="A272" s="1">
        <v>25</v>
      </c>
      <c r="B272" t="s">
        <v>768</v>
      </c>
      <c r="C272" t="s">
        <v>2323</v>
      </c>
      <c r="D272" t="s">
        <v>2324</v>
      </c>
      <c r="E272" t="s">
        <v>2325</v>
      </c>
      <c r="F272" t="s">
        <v>2326</v>
      </c>
      <c r="G272" t="s">
        <v>2327</v>
      </c>
    </row>
    <row r="273" spans="1:7" x14ac:dyDescent="0.3">
      <c r="A273" s="1">
        <v>26</v>
      </c>
      <c r="B273" t="s">
        <v>774</v>
      </c>
      <c r="C273" t="s">
        <v>331</v>
      </c>
      <c r="D273" t="s">
        <v>331</v>
      </c>
      <c r="E273" t="s">
        <v>331</v>
      </c>
      <c r="F273" t="s">
        <v>331</v>
      </c>
      <c r="G273" t="s">
        <v>331</v>
      </c>
    </row>
    <row r="274" spans="1:7" x14ac:dyDescent="0.3">
      <c r="A274" s="1">
        <v>27</v>
      </c>
      <c r="B274" t="s">
        <v>775</v>
      </c>
      <c r="C274" t="s">
        <v>331</v>
      </c>
      <c r="D274" t="s">
        <v>331</v>
      </c>
      <c r="E274" t="s">
        <v>331</v>
      </c>
      <c r="F274" t="s">
        <v>331</v>
      </c>
      <c r="G274" t="s">
        <v>331</v>
      </c>
    </row>
    <row r="275" spans="1:7" x14ac:dyDescent="0.3">
      <c r="A275" s="1">
        <v>28</v>
      </c>
      <c r="B275" t="s">
        <v>776</v>
      </c>
      <c r="C275" t="s">
        <v>331</v>
      </c>
      <c r="D275" t="s">
        <v>331</v>
      </c>
      <c r="E275" t="s">
        <v>331</v>
      </c>
      <c r="F275" t="s">
        <v>331</v>
      </c>
      <c r="G275" t="s">
        <v>331</v>
      </c>
    </row>
    <row r="276" spans="1:7" x14ac:dyDescent="0.3">
      <c r="A276" s="1">
        <v>29</v>
      </c>
      <c r="B276" t="s">
        <v>777</v>
      </c>
      <c r="C276" t="s">
        <v>2328</v>
      </c>
      <c r="D276" t="s">
        <v>2329</v>
      </c>
      <c r="E276" t="s">
        <v>2330</v>
      </c>
      <c r="F276" t="s">
        <v>2331</v>
      </c>
      <c r="G276" t="s">
        <v>2332</v>
      </c>
    </row>
    <row r="277" spans="1:7" x14ac:dyDescent="0.3">
      <c r="A277" s="1">
        <v>30</v>
      </c>
      <c r="B277" t="s">
        <v>783</v>
      </c>
      <c r="C277" t="s">
        <v>2333</v>
      </c>
      <c r="D277" t="s">
        <v>2334</v>
      </c>
      <c r="E277" t="s">
        <v>2335</v>
      </c>
      <c r="F277" t="s">
        <v>2336</v>
      </c>
      <c r="G277" t="s">
        <v>2337</v>
      </c>
    </row>
    <row r="278" spans="1:7" x14ac:dyDescent="0.3">
      <c r="A278" s="1">
        <v>31</v>
      </c>
      <c r="B278" t="s">
        <v>789</v>
      </c>
      <c r="C278" t="s">
        <v>2338</v>
      </c>
      <c r="D278" t="s">
        <v>2339</v>
      </c>
      <c r="E278" t="s">
        <v>2340</v>
      </c>
      <c r="F278" t="s">
        <v>2341</v>
      </c>
      <c r="G278" t="s">
        <v>2342</v>
      </c>
    </row>
    <row r="279" spans="1:7" x14ac:dyDescent="0.3">
      <c r="A279" s="1">
        <v>32</v>
      </c>
      <c r="B279" t="s">
        <v>795</v>
      </c>
      <c r="C279" t="s">
        <v>2343</v>
      </c>
      <c r="D279" t="s">
        <v>2344</v>
      </c>
      <c r="E279" t="s">
        <v>2345</v>
      </c>
      <c r="F279" t="s">
        <v>2346</v>
      </c>
      <c r="G279" t="s">
        <v>2347</v>
      </c>
    </row>
    <row r="280" spans="1:7" x14ac:dyDescent="0.3">
      <c r="A280" s="1">
        <v>33</v>
      </c>
      <c r="B280" t="s">
        <v>796</v>
      </c>
      <c r="C280" t="s">
        <v>2348</v>
      </c>
      <c r="D280" t="s">
        <v>2349</v>
      </c>
      <c r="E280" t="s">
        <v>2350</v>
      </c>
      <c r="F280" t="s">
        <v>2351</v>
      </c>
      <c r="G280" t="s">
        <v>2352</v>
      </c>
    </row>
    <row r="281" spans="1:7" x14ac:dyDescent="0.3">
      <c r="A281" s="1">
        <v>34</v>
      </c>
      <c r="B281" t="s">
        <v>802</v>
      </c>
      <c r="C281" t="s">
        <v>331</v>
      </c>
      <c r="D281" t="s">
        <v>331</v>
      </c>
      <c r="E281" t="s">
        <v>331</v>
      </c>
      <c r="F281" t="s">
        <v>331</v>
      </c>
      <c r="G281" t="s">
        <v>331</v>
      </c>
    </row>
    <row r="282" spans="1:7" x14ac:dyDescent="0.3">
      <c r="A282" s="1">
        <v>35</v>
      </c>
      <c r="B282" t="s">
        <v>803</v>
      </c>
      <c r="C282" t="s">
        <v>331</v>
      </c>
      <c r="D282" t="s">
        <v>331</v>
      </c>
      <c r="E282" t="s">
        <v>331</v>
      </c>
      <c r="F282" t="s">
        <v>331</v>
      </c>
      <c r="G282" t="s">
        <v>331</v>
      </c>
    </row>
    <row r="283" spans="1:7" x14ac:dyDescent="0.3">
      <c r="A283" s="1">
        <v>36</v>
      </c>
      <c r="B283" t="s">
        <v>804</v>
      </c>
      <c r="C283" t="s">
        <v>2353</v>
      </c>
      <c r="D283" t="s">
        <v>2354</v>
      </c>
      <c r="E283" t="s">
        <v>2355</v>
      </c>
      <c r="F283" t="s">
        <v>2356</v>
      </c>
      <c r="G283" t="s">
        <v>2357</v>
      </c>
    </row>
    <row r="284" spans="1:7" x14ac:dyDescent="0.3">
      <c r="A284" s="1">
        <v>37</v>
      </c>
      <c r="B284" t="s">
        <v>808</v>
      </c>
      <c r="C284" t="s">
        <v>2358</v>
      </c>
      <c r="D284" t="s">
        <v>2359</v>
      </c>
      <c r="E284" t="s">
        <v>2360</v>
      </c>
      <c r="F284" t="s">
        <v>2361</v>
      </c>
      <c r="G284" t="s">
        <v>2362</v>
      </c>
    </row>
    <row r="285" spans="1:7" x14ac:dyDescent="0.3">
      <c r="A285" s="1">
        <v>38</v>
      </c>
      <c r="B285" t="s">
        <v>814</v>
      </c>
      <c r="C285" t="s">
        <v>2328</v>
      </c>
      <c r="D285" t="s">
        <v>2329</v>
      </c>
      <c r="E285" t="s">
        <v>2330</v>
      </c>
      <c r="F285" t="s">
        <v>2331</v>
      </c>
      <c r="G285" t="s">
        <v>2332</v>
      </c>
    </row>
    <row r="286" spans="1:7" x14ac:dyDescent="0.3">
      <c r="A286" s="1">
        <v>39</v>
      </c>
      <c r="B286" t="s">
        <v>815</v>
      </c>
      <c r="C286" t="s">
        <v>2358</v>
      </c>
      <c r="D286" t="s">
        <v>2359</v>
      </c>
      <c r="E286" t="s">
        <v>2360</v>
      </c>
      <c r="F286" t="s">
        <v>2361</v>
      </c>
      <c r="G286" t="s">
        <v>2362</v>
      </c>
    </row>
    <row r="287" spans="1:7" x14ac:dyDescent="0.3">
      <c r="A287" s="1">
        <v>40</v>
      </c>
      <c r="B287" t="s">
        <v>816</v>
      </c>
      <c r="C287" t="s">
        <v>331</v>
      </c>
      <c r="D287" t="s">
        <v>331</v>
      </c>
      <c r="E287" t="s">
        <v>331</v>
      </c>
      <c r="F287" t="s">
        <v>331</v>
      </c>
      <c r="G287" t="s">
        <v>331</v>
      </c>
    </row>
    <row r="288" spans="1:7" x14ac:dyDescent="0.3">
      <c r="A288" s="1">
        <v>41</v>
      </c>
      <c r="B288" t="s">
        <v>817</v>
      </c>
      <c r="C288" t="s">
        <v>2328</v>
      </c>
      <c r="D288" t="s">
        <v>2329</v>
      </c>
      <c r="E288" t="s">
        <v>2330</v>
      </c>
      <c r="F288" t="s">
        <v>2331</v>
      </c>
      <c r="G288" t="s">
        <v>2332</v>
      </c>
    </row>
    <row r="289" spans="1:8" x14ac:dyDescent="0.3">
      <c r="A289" s="1">
        <v>42</v>
      </c>
      <c r="B289" t="s">
        <v>818</v>
      </c>
      <c r="C289" t="s">
        <v>2266</v>
      </c>
      <c r="D289" t="s">
        <v>2267</v>
      </c>
      <c r="E289" t="s">
        <v>2268</v>
      </c>
      <c r="F289" t="s">
        <v>2269</v>
      </c>
      <c r="G289" t="s">
        <v>2270</v>
      </c>
    </row>
    <row r="291" spans="1:8" x14ac:dyDescent="0.3">
      <c r="B291" s="1" t="s">
        <v>318</v>
      </c>
      <c r="C291" s="1" t="s">
        <v>319</v>
      </c>
      <c r="D291" s="1" t="s">
        <v>320</v>
      </c>
      <c r="E291" s="1" t="s">
        <v>321</v>
      </c>
      <c r="F291" s="1" t="s">
        <v>322</v>
      </c>
      <c r="G291" s="1" t="s">
        <v>323</v>
      </c>
      <c r="H291" s="1" t="s">
        <v>324</v>
      </c>
    </row>
    <row r="292" spans="1:8" x14ac:dyDescent="0.3">
      <c r="A292" s="1">
        <v>0</v>
      </c>
      <c r="B292" t="s">
        <v>819</v>
      </c>
      <c r="C292" t="s">
        <v>2119</v>
      </c>
      <c r="D292" t="s">
        <v>2120</v>
      </c>
      <c r="E292" t="s">
        <v>2121</v>
      </c>
      <c r="F292" t="s">
        <v>386</v>
      </c>
      <c r="G292" t="s">
        <v>2122</v>
      </c>
    </row>
    <row r="293" spans="1:8" x14ac:dyDescent="0.3">
      <c r="A293" s="1">
        <v>1</v>
      </c>
      <c r="B293" t="s">
        <v>488</v>
      </c>
      <c r="C293" t="s">
        <v>331</v>
      </c>
      <c r="D293" t="s">
        <v>2123</v>
      </c>
      <c r="E293" t="s">
        <v>2124</v>
      </c>
      <c r="F293" t="s">
        <v>2125</v>
      </c>
      <c r="G293" t="s">
        <v>2126</v>
      </c>
    </row>
    <row r="294" spans="1:8" x14ac:dyDescent="0.3">
      <c r="A294" s="1">
        <v>2</v>
      </c>
      <c r="B294" t="s">
        <v>820</v>
      </c>
      <c r="C294" t="s">
        <v>2032</v>
      </c>
      <c r="D294" t="s">
        <v>2033</v>
      </c>
      <c r="E294" t="s">
        <v>2034</v>
      </c>
      <c r="F294" t="s">
        <v>2035</v>
      </c>
      <c r="G294" t="s">
        <v>2036</v>
      </c>
    </row>
    <row r="295" spans="1:8" x14ac:dyDescent="0.3">
      <c r="A295" s="1">
        <v>3</v>
      </c>
      <c r="B295" t="s">
        <v>821</v>
      </c>
      <c r="C295" t="s">
        <v>715</v>
      </c>
      <c r="D295" t="s">
        <v>2037</v>
      </c>
      <c r="E295" t="s">
        <v>2038</v>
      </c>
      <c r="F295" t="s">
        <v>2039</v>
      </c>
      <c r="G295" t="s">
        <v>2040</v>
      </c>
    </row>
    <row r="296" spans="1:8" x14ac:dyDescent="0.3">
      <c r="A296" s="1">
        <v>4</v>
      </c>
      <c r="B296" t="s">
        <v>822</v>
      </c>
      <c r="C296" t="s">
        <v>2041</v>
      </c>
      <c r="D296" t="s">
        <v>2042</v>
      </c>
      <c r="E296" t="s">
        <v>2043</v>
      </c>
      <c r="F296" t="s">
        <v>2044</v>
      </c>
      <c r="G296" t="s">
        <v>722</v>
      </c>
    </row>
    <row r="297" spans="1:8" x14ac:dyDescent="0.3">
      <c r="A297" s="1">
        <v>5</v>
      </c>
      <c r="B297" t="s">
        <v>823</v>
      </c>
      <c r="C297" t="s">
        <v>2363</v>
      </c>
      <c r="D297" t="s">
        <v>2364</v>
      </c>
      <c r="E297" t="s">
        <v>944</v>
      </c>
      <c r="F297" t="s">
        <v>2365</v>
      </c>
      <c r="G297" t="s">
        <v>2366</v>
      </c>
    </row>
    <row r="298" spans="1:8" x14ac:dyDescent="0.3">
      <c r="A298" s="1">
        <v>6</v>
      </c>
      <c r="B298" t="s">
        <v>737</v>
      </c>
      <c r="C298" t="s">
        <v>2363</v>
      </c>
      <c r="D298" t="s">
        <v>2364</v>
      </c>
      <c r="E298" t="s">
        <v>944</v>
      </c>
      <c r="F298" t="s">
        <v>2365</v>
      </c>
      <c r="G298" t="s">
        <v>2366</v>
      </c>
    </row>
    <row r="299" spans="1:8" x14ac:dyDescent="0.3">
      <c r="A299" s="1">
        <v>7</v>
      </c>
      <c r="B299" t="s">
        <v>828</v>
      </c>
      <c r="C299" t="s">
        <v>331</v>
      </c>
      <c r="D299" t="s">
        <v>331</v>
      </c>
      <c r="E299" t="s">
        <v>331</v>
      </c>
      <c r="F299" t="s">
        <v>331</v>
      </c>
      <c r="G299" t="s">
        <v>331</v>
      </c>
    </row>
    <row r="300" spans="1:8" x14ac:dyDescent="0.3">
      <c r="A300" s="1">
        <v>8</v>
      </c>
      <c r="B300" t="s">
        <v>829</v>
      </c>
      <c r="C300" t="s">
        <v>2367</v>
      </c>
      <c r="D300" t="s">
        <v>2299</v>
      </c>
      <c r="E300" t="s">
        <v>2368</v>
      </c>
      <c r="F300" t="s">
        <v>2369</v>
      </c>
      <c r="G300" t="s">
        <v>350</v>
      </c>
    </row>
    <row r="301" spans="1:8" x14ac:dyDescent="0.3">
      <c r="A301" s="1">
        <v>9</v>
      </c>
      <c r="B301" t="s">
        <v>835</v>
      </c>
      <c r="C301" t="s">
        <v>2370</v>
      </c>
      <c r="D301" t="s">
        <v>2371</v>
      </c>
      <c r="E301" t="s">
        <v>2372</v>
      </c>
      <c r="F301" t="s">
        <v>2373</v>
      </c>
      <c r="G301" t="s">
        <v>2172</v>
      </c>
    </row>
    <row r="302" spans="1:8" x14ac:dyDescent="0.3">
      <c r="A302" s="1">
        <v>10</v>
      </c>
      <c r="B302" t="s">
        <v>841</v>
      </c>
      <c r="C302" t="s">
        <v>331</v>
      </c>
      <c r="D302" t="s">
        <v>331</v>
      </c>
      <c r="E302" t="s">
        <v>331</v>
      </c>
      <c r="F302" t="s">
        <v>331</v>
      </c>
      <c r="G302" t="s">
        <v>331</v>
      </c>
    </row>
    <row r="303" spans="1:8" x14ac:dyDescent="0.3">
      <c r="A303" s="1">
        <v>11</v>
      </c>
      <c r="B303" t="s">
        <v>842</v>
      </c>
      <c r="C303" t="s">
        <v>2374</v>
      </c>
      <c r="D303" t="s">
        <v>2375</v>
      </c>
      <c r="E303" t="s">
        <v>2376</v>
      </c>
      <c r="F303" t="s">
        <v>2377</v>
      </c>
      <c r="G303" t="s">
        <v>2378</v>
      </c>
    </row>
    <row r="304" spans="1:8" x14ac:dyDescent="0.3">
      <c r="A304" s="1">
        <v>12</v>
      </c>
      <c r="B304" t="s">
        <v>848</v>
      </c>
      <c r="C304" t="s">
        <v>2379</v>
      </c>
      <c r="D304" t="s">
        <v>2380</v>
      </c>
      <c r="E304" t="s">
        <v>2381</v>
      </c>
      <c r="F304" t="s">
        <v>2382</v>
      </c>
      <c r="G304" t="s">
        <v>849</v>
      </c>
    </row>
    <row r="305" spans="1:8" x14ac:dyDescent="0.3">
      <c r="A305" s="1">
        <v>13</v>
      </c>
      <c r="B305" t="s">
        <v>701</v>
      </c>
      <c r="C305" t="s">
        <v>331</v>
      </c>
      <c r="D305" t="s">
        <v>331</v>
      </c>
      <c r="E305" t="s">
        <v>331</v>
      </c>
      <c r="F305" t="s">
        <v>331</v>
      </c>
      <c r="G305" t="s">
        <v>331</v>
      </c>
    </row>
    <row r="306" spans="1:8" x14ac:dyDescent="0.3">
      <c r="A306" s="1">
        <v>14</v>
      </c>
      <c r="B306" t="s">
        <v>859</v>
      </c>
      <c r="C306" t="s">
        <v>940</v>
      </c>
      <c r="D306" t="s">
        <v>2383</v>
      </c>
      <c r="E306" t="s">
        <v>2384</v>
      </c>
      <c r="F306" t="s">
        <v>2385</v>
      </c>
      <c r="G306" t="s">
        <v>2386</v>
      </c>
    </row>
    <row r="307" spans="1:8" x14ac:dyDescent="0.3">
      <c r="A307" s="1">
        <v>15</v>
      </c>
      <c r="B307" t="s">
        <v>865</v>
      </c>
      <c r="C307" t="s">
        <v>2387</v>
      </c>
      <c r="D307" t="s">
        <v>2388</v>
      </c>
      <c r="E307" t="s">
        <v>2389</v>
      </c>
      <c r="F307" t="s">
        <v>2390</v>
      </c>
      <c r="G307" t="s">
        <v>2391</v>
      </c>
    </row>
    <row r="308" spans="1:8" x14ac:dyDescent="0.3">
      <c r="A308" s="1">
        <v>16</v>
      </c>
      <c r="B308" t="s">
        <v>869</v>
      </c>
      <c r="C308" t="s">
        <v>331</v>
      </c>
      <c r="D308" t="s">
        <v>2392</v>
      </c>
      <c r="E308" t="s">
        <v>2393</v>
      </c>
      <c r="F308" t="s">
        <v>2394</v>
      </c>
      <c r="G308" t="s">
        <v>2395</v>
      </c>
    </row>
    <row r="309" spans="1:8" x14ac:dyDescent="0.3">
      <c r="A309" s="1">
        <v>17</v>
      </c>
      <c r="B309" t="s">
        <v>874</v>
      </c>
      <c r="C309" t="s">
        <v>2396</v>
      </c>
      <c r="D309" t="s">
        <v>2397</v>
      </c>
      <c r="E309" t="s">
        <v>2398</v>
      </c>
      <c r="F309" t="s">
        <v>2399</v>
      </c>
      <c r="G309" t="s">
        <v>2400</v>
      </c>
    </row>
    <row r="311" spans="1:8" x14ac:dyDescent="0.3">
      <c r="B311" s="1" t="s">
        <v>383</v>
      </c>
      <c r="C311" s="1" t="s">
        <v>319</v>
      </c>
      <c r="D311" s="1" t="s">
        <v>320</v>
      </c>
      <c r="E311" s="1" t="s">
        <v>321</v>
      </c>
      <c r="F311" s="1" t="s">
        <v>322</v>
      </c>
      <c r="G311" s="1" t="s">
        <v>323</v>
      </c>
      <c r="H311" s="1" t="s">
        <v>324</v>
      </c>
    </row>
    <row r="312" spans="1:8" x14ac:dyDescent="0.3">
      <c r="A312" s="1">
        <v>0</v>
      </c>
      <c r="B312" t="s">
        <v>880</v>
      </c>
      <c r="C312" t="s">
        <v>2401</v>
      </c>
      <c r="D312" t="s">
        <v>2402</v>
      </c>
      <c r="E312" t="s">
        <v>2403</v>
      </c>
      <c r="F312" t="s">
        <v>2404</v>
      </c>
      <c r="G312" t="s">
        <v>2405</v>
      </c>
    </row>
    <row r="313" spans="1:8" x14ac:dyDescent="0.3">
      <c r="A313" s="1">
        <v>1</v>
      </c>
      <c r="B313" t="s">
        <v>886</v>
      </c>
      <c r="C313" t="s">
        <v>2401</v>
      </c>
      <c r="D313" t="s">
        <v>2402</v>
      </c>
      <c r="E313" t="s">
        <v>2403</v>
      </c>
      <c r="F313" t="s">
        <v>2404</v>
      </c>
      <c r="G313" t="s">
        <v>2405</v>
      </c>
    </row>
    <row r="314" spans="1:8" x14ac:dyDescent="0.3">
      <c r="A314" s="1">
        <v>2</v>
      </c>
      <c r="B314" t="s">
        <v>892</v>
      </c>
      <c r="C314" t="s">
        <v>331</v>
      </c>
      <c r="D314" t="s">
        <v>331</v>
      </c>
      <c r="E314" t="s">
        <v>331</v>
      </c>
      <c r="F314" t="s">
        <v>331</v>
      </c>
      <c r="G314" t="s">
        <v>331</v>
      </c>
    </row>
    <row r="315" spans="1:8" x14ac:dyDescent="0.3">
      <c r="A315" s="1">
        <v>3</v>
      </c>
      <c r="B315" t="s">
        <v>898</v>
      </c>
      <c r="C315" t="s">
        <v>331</v>
      </c>
      <c r="D315" t="s">
        <v>2406</v>
      </c>
      <c r="E315" t="s">
        <v>2407</v>
      </c>
      <c r="F315" t="s">
        <v>2408</v>
      </c>
      <c r="G315" t="s">
        <v>2409</v>
      </c>
    </row>
    <row r="316" spans="1:8" x14ac:dyDescent="0.3">
      <c r="A316" s="1">
        <v>4</v>
      </c>
      <c r="B316" t="s">
        <v>903</v>
      </c>
      <c r="C316" t="s">
        <v>2410</v>
      </c>
      <c r="D316" t="s">
        <v>2411</v>
      </c>
      <c r="E316" t="s">
        <v>2412</v>
      </c>
      <c r="F316" t="s">
        <v>2413</v>
      </c>
      <c r="G316" t="s">
        <v>2414</v>
      </c>
    </row>
    <row r="317" spans="1:8" x14ac:dyDescent="0.3">
      <c r="A317" s="1">
        <v>5</v>
      </c>
      <c r="B317" t="s">
        <v>909</v>
      </c>
      <c r="C317" t="s">
        <v>2415</v>
      </c>
      <c r="D317" t="s">
        <v>2416</v>
      </c>
      <c r="E317" t="s">
        <v>2417</v>
      </c>
      <c r="F317" t="s">
        <v>926</v>
      </c>
      <c r="G317" t="s">
        <v>2418</v>
      </c>
    </row>
    <row r="318" spans="1:8" x14ac:dyDescent="0.3">
      <c r="A318" s="1">
        <v>6</v>
      </c>
      <c r="B318" t="s">
        <v>913</v>
      </c>
      <c r="C318" t="s">
        <v>331</v>
      </c>
      <c r="D318" t="s">
        <v>331</v>
      </c>
      <c r="E318" t="s">
        <v>331</v>
      </c>
      <c r="F318" t="s">
        <v>331</v>
      </c>
      <c r="G318" t="s">
        <v>331</v>
      </c>
    </row>
    <row r="319" spans="1:8" x14ac:dyDescent="0.3">
      <c r="A319" s="1">
        <v>7</v>
      </c>
      <c r="B319" t="s">
        <v>916</v>
      </c>
      <c r="C319" t="s">
        <v>331</v>
      </c>
      <c r="D319" t="s">
        <v>331</v>
      </c>
      <c r="E319" t="s">
        <v>331</v>
      </c>
      <c r="F319" t="s">
        <v>331</v>
      </c>
      <c r="G319" t="s">
        <v>331</v>
      </c>
    </row>
    <row r="320" spans="1:8" x14ac:dyDescent="0.3">
      <c r="A320" s="1">
        <v>8</v>
      </c>
      <c r="B320" t="s">
        <v>917</v>
      </c>
      <c r="C320" t="s">
        <v>331</v>
      </c>
      <c r="D320" t="s">
        <v>331</v>
      </c>
      <c r="E320" t="s">
        <v>331</v>
      </c>
      <c r="F320" t="s">
        <v>331</v>
      </c>
      <c r="G320" t="s">
        <v>331</v>
      </c>
    </row>
    <row r="321" spans="1:8" x14ac:dyDescent="0.3">
      <c r="A321" s="1">
        <v>9</v>
      </c>
      <c r="B321" t="s">
        <v>918</v>
      </c>
      <c r="C321" t="s">
        <v>331</v>
      </c>
      <c r="D321" t="s">
        <v>331</v>
      </c>
      <c r="E321" t="s">
        <v>331</v>
      </c>
      <c r="F321" t="s">
        <v>331</v>
      </c>
      <c r="G321" t="s">
        <v>331</v>
      </c>
    </row>
    <row r="322" spans="1:8" x14ac:dyDescent="0.3">
      <c r="A322" s="1">
        <v>10</v>
      </c>
      <c r="B322" t="s">
        <v>919</v>
      </c>
      <c r="C322" t="s">
        <v>331</v>
      </c>
      <c r="D322" t="s">
        <v>331</v>
      </c>
      <c r="E322" t="s">
        <v>331</v>
      </c>
      <c r="F322" t="s">
        <v>331</v>
      </c>
      <c r="G322" t="s">
        <v>331</v>
      </c>
    </row>
    <row r="323" spans="1:8" x14ac:dyDescent="0.3">
      <c r="A323" s="1">
        <v>11</v>
      </c>
      <c r="B323" t="s">
        <v>920</v>
      </c>
      <c r="C323" t="s">
        <v>331</v>
      </c>
      <c r="D323" t="s">
        <v>331</v>
      </c>
      <c r="E323" t="s">
        <v>331</v>
      </c>
      <c r="F323" t="s">
        <v>331</v>
      </c>
      <c r="G323" t="s">
        <v>331</v>
      </c>
    </row>
    <row r="324" spans="1:8" x14ac:dyDescent="0.3">
      <c r="A324" s="1">
        <v>12</v>
      </c>
      <c r="B324" t="s">
        <v>922</v>
      </c>
      <c r="C324" t="s">
        <v>2419</v>
      </c>
      <c r="D324" t="s">
        <v>2420</v>
      </c>
      <c r="E324" t="s">
        <v>2421</v>
      </c>
      <c r="F324" t="s">
        <v>2422</v>
      </c>
      <c r="G324" t="s">
        <v>2423</v>
      </c>
    </row>
    <row r="325" spans="1:8" x14ac:dyDescent="0.3">
      <c r="A325" s="1">
        <v>13</v>
      </c>
      <c r="B325" t="s">
        <v>928</v>
      </c>
      <c r="C325" t="s">
        <v>331</v>
      </c>
      <c r="D325" t="s">
        <v>2424</v>
      </c>
      <c r="E325" t="s">
        <v>2425</v>
      </c>
      <c r="F325" t="s">
        <v>2426</v>
      </c>
      <c r="G325" t="s">
        <v>2427</v>
      </c>
    </row>
    <row r="326" spans="1:8" x14ac:dyDescent="0.3">
      <c r="A326" s="1">
        <v>14</v>
      </c>
      <c r="B326" t="s">
        <v>933</v>
      </c>
      <c r="C326" t="s">
        <v>2428</v>
      </c>
      <c r="D326" t="s">
        <v>2429</v>
      </c>
      <c r="E326" t="s">
        <v>2430</v>
      </c>
      <c r="F326" t="s">
        <v>2431</v>
      </c>
      <c r="G326" t="s">
        <v>2432</v>
      </c>
    </row>
    <row r="328" spans="1:8" x14ac:dyDescent="0.3">
      <c r="B328" s="1" t="s">
        <v>383</v>
      </c>
      <c r="C328" s="1" t="s">
        <v>319</v>
      </c>
      <c r="D328" s="1" t="s">
        <v>320</v>
      </c>
      <c r="E328" s="1" t="s">
        <v>321</v>
      </c>
      <c r="F328" s="1" t="s">
        <v>322</v>
      </c>
      <c r="G328" s="1" t="s">
        <v>323</v>
      </c>
      <c r="H328" s="1" t="s">
        <v>324</v>
      </c>
    </row>
    <row r="329" spans="1:8" x14ac:dyDescent="0.3">
      <c r="A329" s="1">
        <v>0</v>
      </c>
      <c r="B329" t="s">
        <v>939</v>
      </c>
      <c r="C329" t="s">
        <v>2433</v>
      </c>
      <c r="D329" t="s">
        <v>2434</v>
      </c>
      <c r="E329" t="s">
        <v>2435</v>
      </c>
      <c r="F329" t="s">
        <v>2436</v>
      </c>
      <c r="G329" t="s">
        <v>2437</v>
      </c>
    </row>
    <row r="330" spans="1:8" x14ac:dyDescent="0.3">
      <c r="A330" s="1">
        <v>1</v>
      </c>
      <c r="B330" t="s">
        <v>945</v>
      </c>
      <c r="C330" t="s">
        <v>2433</v>
      </c>
      <c r="D330" t="s">
        <v>2434</v>
      </c>
      <c r="E330" t="s">
        <v>2435</v>
      </c>
      <c r="F330" t="s">
        <v>2436</v>
      </c>
      <c r="G330" t="s">
        <v>2437</v>
      </c>
    </row>
    <row r="331" spans="1:8" x14ac:dyDescent="0.3">
      <c r="A331" s="1">
        <v>2</v>
      </c>
      <c r="B331" t="s">
        <v>500</v>
      </c>
      <c r="C331" t="s">
        <v>331</v>
      </c>
      <c r="D331" t="s">
        <v>331</v>
      </c>
      <c r="E331" t="s">
        <v>331</v>
      </c>
      <c r="F331" t="s">
        <v>331</v>
      </c>
      <c r="G331" t="s">
        <v>331</v>
      </c>
    </row>
    <row r="332" spans="1:8" x14ac:dyDescent="0.3">
      <c r="A332" s="1">
        <v>3</v>
      </c>
      <c r="B332" t="s">
        <v>946</v>
      </c>
      <c r="C332" t="s">
        <v>2438</v>
      </c>
      <c r="D332" t="s">
        <v>2385</v>
      </c>
      <c r="E332" t="s">
        <v>350</v>
      </c>
      <c r="F332" t="s">
        <v>2439</v>
      </c>
      <c r="G332" t="s">
        <v>349</v>
      </c>
    </row>
    <row r="333" spans="1:8" x14ac:dyDescent="0.3">
      <c r="A333" s="1">
        <v>4</v>
      </c>
      <c r="B333" t="s">
        <v>952</v>
      </c>
      <c r="C333" t="s">
        <v>2440</v>
      </c>
      <c r="D333" t="s">
        <v>331</v>
      </c>
      <c r="E333" t="s">
        <v>331</v>
      </c>
      <c r="F333" t="s">
        <v>331</v>
      </c>
      <c r="G333" t="s">
        <v>331</v>
      </c>
    </row>
    <row r="334" spans="1:8" x14ac:dyDescent="0.3">
      <c r="A334" s="1">
        <v>5</v>
      </c>
      <c r="B334" t="s">
        <v>956</v>
      </c>
      <c r="C334" t="s">
        <v>2441</v>
      </c>
      <c r="D334" t="s">
        <v>2385</v>
      </c>
      <c r="E334" t="s">
        <v>350</v>
      </c>
      <c r="F334" t="s">
        <v>2439</v>
      </c>
      <c r="G334" t="s">
        <v>349</v>
      </c>
    </row>
    <row r="335" spans="1:8" x14ac:dyDescent="0.3">
      <c r="A335" s="1">
        <v>6</v>
      </c>
      <c r="B335" t="s">
        <v>960</v>
      </c>
      <c r="C335" t="s">
        <v>2442</v>
      </c>
      <c r="D335" t="s">
        <v>2443</v>
      </c>
      <c r="E335" t="s">
        <v>2444</v>
      </c>
      <c r="F335" t="s">
        <v>2445</v>
      </c>
      <c r="G335" t="s">
        <v>2446</v>
      </c>
    </row>
    <row r="336" spans="1:8" x14ac:dyDescent="0.3">
      <c r="A336" s="1">
        <v>7</v>
      </c>
      <c r="B336" t="s">
        <v>961</v>
      </c>
      <c r="C336" t="s">
        <v>2447</v>
      </c>
      <c r="D336" t="s">
        <v>1721</v>
      </c>
      <c r="E336" t="s">
        <v>2448</v>
      </c>
      <c r="F336" t="s">
        <v>1721</v>
      </c>
      <c r="G336" t="s">
        <v>2449</v>
      </c>
    </row>
    <row r="337" spans="1:7" x14ac:dyDescent="0.3">
      <c r="A337" s="1">
        <v>8</v>
      </c>
      <c r="B337" t="s">
        <v>962</v>
      </c>
      <c r="C337" t="s">
        <v>2450</v>
      </c>
      <c r="D337" t="s">
        <v>2451</v>
      </c>
      <c r="E337" t="s">
        <v>554</v>
      </c>
      <c r="F337" t="s">
        <v>2452</v>
      </c>
      <c r="G337" t="s">
        <v>2453</v>
      </c>
    </row>
    <row r="338" spans="1:7" x14ac:dyDescent="0.3">
      <c r="A338" s="1">
        <v>9</v>
      </c>
      <c r="B338" t="s">
        <v>968</v>
      </c>
      <c r="C338" t="s">
        <v>2450</v>
      </c>
      <c r="D338" t="s">
        <v>2451</v>
      </c>
      <c r="E338" t="s">
        <v>554</v>
      </c>
      <c r="F338" t="s">
        <v>2452</v>
      </c>
      <c r="G338" t="s">
        <v>2453</v>
      </c>
    </row>
    <row r="339" spans="1:7" x14ac:dyDescent="0.3">
      <c r="A339" s="1">
        <v>10</v>
      </c>
      <c r="B339" t="s">
        <v>969</v>
      </c>
      <c r="C339" t="s">
        <v>331</v>
      </c>
      <c r="D339" t="s">
        <v>331</v>
      </c>
      <c r="E339" t="s">
        <v>331</v>
      </c>
      <c r="F339" t="s">
        <v>331</v>
      </c>
      <c r="G339" t="s">
        <v>331</v>
      </c>
    </row>
    <row r="340" spans="1:7" x14ac:dyDescent="0.3">
      <c r="A340" s="1">
        <v>11</v>
      </c>
      <c r="B340" t="s">
        <v>970</v>
      </c>
      <c r="C340" t="s">
        <v>331</v>
      </c>
      <c r="D340" t="s">
        <v>331</v>
      </c>
      <c r="E340" t="s">
        <v>331</v>
      </c>
      <c r="F340" t="s">
        <v>331</v>
      </c>
      <c r="G340" t="s">
        <v>331</v>
      </c>
    </row>
    <row r="341" spans="1:7" x14ac:dyDescent="0.3">
      <c r="A341" s="1">
        <v>12</v>
      </c>
      <c r="B341" t="s">
        <v>971</v>
      </c>
      <c r="C341" t="s">
        <v>331</v>
      </c>
      <c r="D341" t="s">
        <v>331</v>
      </c>
      <c r="E341" t="s">
        <v>331</v>
      </c>
      <c r="F341" t="s">
        <v>331</v>
      </c>
      <c r="G341" t="s">
        <v>331</v>
      </c>
    </row>
    <row r="342" spans="1:7" x14ac:dyDescent="0.3">
      <c r="A342" s="1">
        <v>13</v>
      </c>
      <c r="B342" t="s">
        <v>829</v>
      </c>
      <c r="C342" t="s">
        <v>2454</v>
      </c>
      <c r="D342" t="s">
        <v>2447</v>
      </c>
      <c r="E342" t="s">
        <v>2455</v>
      </c>
      <c r="F342" t="s">
        <v>2456</v>
      </c>
      <c r="G342" t="s">
        <v>331</v>
      </c>
    </row>
    <row r="343" spans="1:7" x14ac:dyDescent="0.3">
      <c r="A343" s="1">
        <v>14</v>
      </c>
      <c r="B343" t="s">
        <v>919</v>
      </c>
      <c r="C343" t="s">
        <v>331</v>
      </c>
      <c r="D343" t="s">
        <v>331</v>
      </c>
      <c r="E343" t="s">
        <v>331</v>
      </c>
      <c r="F343" t="s">
        <v>331</v>
      </c>
      <c r="G343" t="s">
        <v>331</v>
      </c>
    </row>
    <row r="344" spans="1:7" x14ac:dyDescent="0.3">
      <c r="A344" s="1">
        <v>15</v>
      </c>
      <c r="B344" t="s">
        <v>920</v>
      </c>
      <c r="C344" t="s">
        <v>2454</v>
      </c>
      <c r="D344" t="s">
        <v>2447</v>
      </c>
      <c r="E344" t="s">
        <v>2455</v>
      </c>
      <c r="F344" t="s">
        <v>2456</v>
      </c>
      <c r="G344" t="s">
        <v>331</v>
      </c>
    </row>
    <row r="345" spans="1:7" x14ac:dyDescent="0.3">
      <c r="A345" s="1">
        <v>16</v>
      </c>
      <c r="B345" t="s">
        <v>975</v>
      </c>
      <c r="C345" t="s">
        <v>2457</v>
      </c>
      <c r="D345" t="s">
        <v>2458</v>
      </c>
      <c r="E345" t="s">
        <v>2459</v>
      </c>
      <c r="F345" t="s">
        <v>2460</v>
      </c>
      <c r="G345" t="s">
        <v>2461</v>
      </c>
    </row>
    <row r="346" spans="1:7" x14ac:dyDescent="0.3">
      <c r="A346" s="1">
        <v>17</v>
      </c>
      <c r="B346" t="s">
        <v>980</v>
      </c>
      <c r="C346" t="s">
        <v>331</v>
      </c>
      <c r="D346" t="s">
        <v>2462</v>
      </c>
      <c r="E346" t="s">
        <v>2463</v>
      </c>
      <c r="F346" t="s">
        <v>2464</v>
      </c>
      <c r="G346" t="s">
        <v>2465</v>
      </c>
    </row>
    <row r="347" spans="1:7" x14ac:dyDescent="0.3">
      <c r="A347" s="1">
        <v>18</v>
      </c>
      <c r="B347" t="s">
        <v>985</v>
      </c>
      <c r="C347" t="s">
        <v>2466</v>
      </c>
      <c r="D347" t="s">
        <v>2467</v>
      </c>
      <c r="E347" t="s">
        <v>2468</v>
      </c>
      <c r="F347" t="s">
        <v>2469</v>
      </c>
      <c r="G347" t="s">
        <v>2470</v>
      </c>
    </row>
    <row r="348" spans="1:7" x14ac:dyDescent="0.3">
      <c r="A348" s="1">
        <v>19</v>
      </c>
      <c r="B348" t="s">
        <v>990</v>
      </c>
      <c r="C348" t="s">
        <v>2471</v>
      </c>
      <c r="D348" t="s">
        <v>2472</v>
      </c>
      <c r="E348" t="s">
        <v>2473</v>
      </c>
      <c r="F348" t="s">
        <v>2474</v>
      </c>
      <c r="G348" t="s">
        <v>2475</v>
      </c>
    </row>
    <row r="349" spans="1:7" x14ac:dyDescent="0.3">
      <c r="A349" s="1">
        <v>20</v>
      </c>
      <c r="B349" t="s">
        <v>996</v>
      </c>
      <c r="C349" t="s">
        <v>997</v>
      </c>
      <c r="D349" t="s">
        <v>997</v>
      </c>
      <c r="E349" t="s">
        <v>997</v>
      </c>
      <c r="F349" t="s">
        <v>997</v>
      </c>
      <c r="G349" t="s">
        <v>997</v>
      </c>
    </row>
    <row r="350" spans="1:7" x14ac:dyDescent="0.3">
      <c r="A350" s="1">
        <v>21</v>
      </c>
      <c r="B350" t="s">
        <v>998</v>
      </c>
      <c r="C350" t="s">
        <v>2348</v>
      </c>
      <c r="D350" t="s">
        <v>2476</v>
      </c>
      <c r="E350" t="s">
        <v>2477</v>
      </c>
      <c r="F350" t="s">
        <v>2478</v>
      </c>
      <c r="G350" t="s">
        <v>2479</v>
      </c>
    </row>
    <row r="351" spans="1:7" x14ac:dyDescent="0.3">
      <c r="A351" s="1">
        <v>22</v>
      </c>
      <c r="B351" t="s">
        <v>1004</v>
      </c>
      <c r="C351" t="s">
        <v>2480</v>
      </c>
      <c r="D351" t="s">
        <v>2481</v>
      </c>
      <c r="E351" t="s">
        <v>2482</v>
      </c>
      <c r="F351" t="s">
        <v>2483</v>
      </c>
      <c r="G351" t="s">
        <v>2484</v>
      </c>
    </row>
    <row r="352" spans="1:7" x14ac:dyDescent="0.3">
      <c r="A352" s="1">
        <v>23</v>
      </c>
      <c r="B352" t="s">
        <v>1009</v>
      </c>
      <c r="C352" t="s">
        <v>331</v>
      </c>
      <c r="D352" t="s">
        <v>2485</v>
      </c>
      <c r="E352" t="s">
        <v>2486</v>
      </c>
      <c r="F352" t="s">
        <v>2487</v>
      </c>
      <c r="G352" t="s">
        <v>2488</v>
      </c>
    </row>
    <row r="353" spans="1:7" x14ac:dyDescent="0.3">
      <c r="A353" s="1">
        <v>24</v>
      </c>
      <c r="B353" t="s">
        <v>1014</v>
      </c>
      <c r="C353" t="s">
        <v>331</v>
      </c>
      <c r="D353" t="s">
        <v>331</v>
      </c>
      <c r="E353" t="s">
        <v>331</v>
      </c>
      <c r="F353" t="s">
        <v>331</v>
      </c>
      <c r="G353" t="s">
        <v>2489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4"/>
  <sheetViews>
    <sheetView topLeftCell="B1" workbookViewId="0"/>
  </sheetViews>
  <sheetFormatPr defaultRowHeight="14.4" x14ac:dyDescent="0.3"/>
  <cols>
    <col min="1" max="1" width="0" hidden="1" customWidth="1"/>
    <col min="2" max="7" width="20.6640625" customWidth="1"/>
  </cols>
  <sheetData>
    <row r="1" spans="1:11" x14ac:dyDescent="0.3">
      <c r="B1" t="s">
        <v>0</v>
      </c>
      <c r="C1" t="s">
        <v>2490</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Brunner Ord</v>
      </c>
    </row>
    <row r="2" spans="1:11" x14ac:dyDescent="0.3">
      <c r="B2" t="s">
        <v>2</v>
      </c>
      <c r="C2" t="s">
        <v>2491</v>
      </c>
      <c r="K2" t="str">
        <f>LEFT(C1,FIND("(",C1) - 2)</f>
        <v>Brunner Ord</v>
      </c>
    </row>
    <row r="3" spans="1:11" x14ac:dyDescent="0.3">
      <c r="K3" t="str">
        <f>" is scheduled to report earnings "&amp;IFERROR("between "&amp;LEFT(C20,FIND("-",C20)-2)&amp;" and "&amp;RIGHT(C20,FIND("-",C20)-2),"on "&amp;C20)</f>
        <v xml:space="preserve"> is scheduled to report earnings on </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$734.25, down .1% after opening slightly below yesterday's close</v>
      </c>
    </row>
    <row r="5" spans="1:11" x14ac:dyDescent="0.3">
      <c r="K5" t="str">
        <f>"The one year target estimate for " &amp; D1 &amp; " is " &amp; TEXT(C23,"$####.#0")</f>
        <v>The one year target estimate for Brunner Ord is $.0</v>
      </c>
    </row>
    <row r="6" spans="1:11" x14ac:dyDescent="0.3">
      <c r="K6" t="str">
        <f>" which would be " &amp; IF(OR(LEFT(ABS((C23-C2)/C2*100),1)="8",LEFT(ABS((C23-C2)/C2*100),2)="18"), "an ", "a ")  &amp;TEXT(ABS((C23-C2)/C2),"####.#0%")&amp;IF((C23-C2)&gt;0," increase over"," decrease from")&amp;" the current price"</f>
        <v xml:space="preserve"> which would be a 100.0% decrease from the current price</v>
      </c>
    </row>
    <row r="7" spans="1:11" x14ac:dyDescent="0.3">
      <c r="A7" s="1">
        <v>0</v>
      </c>
      <c r="B7" t="s">
        <v>5</v>
      </c>
      <c r="C7" t="s">
        <v>2492</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remain constant over the next quarter based on the average of  analyst estimates (Yahoo Finance)</v>
      </c>
    </row>
    <row r="8" spans="1:11" x14ac:dyDescent="0.3">
      <c r="A8" s="1">
        <v>1</v>
      </c>
      <c r="B8" t="s">
        <v>7</v>
      </c>
      <c r="C8" t="s">
        <v>2493</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9</v>
      </c>
      <c r="C9" t="s">
        <v>2494</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11</v>
      </c>
      <c r="C10" t="s">
        <v>209</v>
      </c>
    </row>
    <row r="11" spans="1:11" x14ac:dyDescent="0.3">
      <c r="A11" s="1">
        <v>4</v>
      </c>
      <c r="B11" t="s">
        <v>13</v>
      </c>
      <c r="C11" t="s">
        <v>2495</v>
      </c>
    </row>
    <row r="12" spans="1:11" x14ac:dyDescent="0.3">
      <c r="A12" s="1">
        <v>5</v>
      </c>
      <c r="B12" t="s">
        <v>15</v>
      </c>
      <c r="C12" t="s">
        <v>2496</v>
      </c>
      <c r="D12" t="str">
        <f>LEFT(C12,FIND("-",C12)-2)</f>
        <v>5.78</v>
      </c>
      <c r="E12" t="str">
        <f>TRIM(RIGHT(C12,FIND("-",C12)-1))</f>
        <v>37.00</v>
      </c>
    </row>
    <row r="13" spans="1:11" x14ac:dyDescent="0.3">
      <c r="A13" s="1">
        <v>6</v>
      </c>
      <c r="B13" t="s">
        <v>17</v>
      </c>
      <c r="C13" t="s">
        <v>2497</v>
      </c>
    </row>
    <row r="14" spans="1:11" x14ac:dyDescent="0.3">
      <c r="A14" s="1">
        <v>7</v>
      </c>
      <c r="B14" t="s">
        <v>19</v>
      </c>
      <c r="C14" t="s">
        <v>2498</v>
      </c>
    </row>
    <row r="16" spans="1:11" x14ac:dyDescent="0.3">
      <c r="A16" s="1">
        <v>0</v>
      </c>
      <c r="B16" t="s">
        <v>21</v>
      </c>
      <c r="C16" t="s">
        <v>2499</v>
      </c>
    </row>
    <row r="17" spans="1:11" x14ac:dyDescent="0.3">
      <c r="A17" s="1">
        <v>1</v>
      </c>
      <c r="B17" t="s">
        <v>23</v>
      </c>
      <c r="K17" t="str">
        <f>K2 &amp; K3 &amp; ". " &amp; K4 &amp; ". " &amp; K5 &amp; K6 &amp; ". " &amp; K7 &amp; ". " &amp; K8 &amp; ". " &amp; K9 &amp; "."</f>
        <v>Brunner Ord is scheduled to report earnings on . The stock is currently trading at $734.25, down .1% after opening slightly below yesterday's close. The one year target estimate for Brunner Ord is $.0 which would be a 100.0% decrease from the current price. Earnings are expected to remain constant over the next quarter based on the average of  analyst estimates (Yahoo Finance). The stock is trading in the high end of its 52-week range. Over the last 4 quarters, we've seen a positive earnings surprise 4 times, and a negative earnings surprise 0 times.</v>
      </c>
    </row>
    <row r="18" spans="1:11" x14ac:dyDescent="0.3">
      <c r="A18" s="1">
        <v>2</v>
      </c>
      <c r="B18" t="s">
        <v>24</v>
      </c>
      <c r="C18" t="s">
        <v>2500</v>
      </c>
    </row>
    <row r="19" spans="1:11" x14ac:dyDescent="0.3">
      <c r="A19" s="1">
        <v>3</v>
      </c>
      <c r="B19" t="s">
        <v>26</v>
      </c>
    </row>
    <row r="20" spans="1:11" x14ac:dyDescent="0.3">
      <c r="A20" s="1">
        <v>4</v>
      </c>
      <c r="B20" t="s">
        <v>28</v>
      </c>
    </row>
    <row r="21" spans="1:11" x14ac:dyDescent="0.3">
      <c r="A21" s="1">
        <v>5</v>
      </c>
      <c r="B21" t="s">
        <v>30</v>
      </c>
      <c r="C21" t="s">
        <v>31</v>
      </c>
    </row>
    <row r="22" spans="1:11" x14ac:dyDescent="0.3">
      <c r="A22" s="1">
        <v>6</v>
      </c>
      <c r="B22" t="s">
        <v>32</v>
      </c>
    </row>
    <row r="23" spans="1:11" x14ac:dyDescent="0.3">
      <c r="A23" s="1">
        <v>7</v>
      </c>
      <c r="B23" t="s">
        <v>33</v>
      </c>
    </row>
    <row r="26" spans="1:11" x14ac:dyDescent="0.3">
      <c r="B26" s="1" t="s">
        <v>35</v>
      </c>
      <c r="C26" s="1" t="s">
        <v>91</v>
      </c>
      <c r="D26" s="1" t="s">
        <v>93</v>
      </c>
      <c r="E26" s="1" t="s">
        <v>95</v>
      </c>
      <c r="F26" s="1" t="s">
        <v>96</v>
      </c>
    </row>
    <row r="27" spans="1:11" x14ac:dyDescent="0.3">
      <c r="A27" s="1">
        <v>0</v>
      </c>
      <c r="B27" t="s">
        <v>40</v>
      </c>
    </row>
    <row r="28" spans="1:11" x14ac:dyDescent="0.3">
      <c r="A28" s="1">
        <v>1</v>
      </c>
      <c r="B28" t="s">
        <v>41</v>
      </c>
    </row>
    <row r="29" spans="1:11" x14ac:dyDescent="0.3">
      <c r="A29" s="1">
        <v>2</v>
      </c>
      <c r="B29" t="s">
        <v>42</v>
      </c>
    </row>
    <row r="30" spans="1:11" x14ac:dyDescent="0.3">
      <c r="A30" s="1">
        <v>3</v>
      </c>
      <c r="B30" t="s">
        <v>43</v>
      </c>
    </row>
    <row r="31" spans="1:11" x14ac:dyDescent="0.3">
      <c r="A31" s="1">
        <v>4</v>
      </c>
      <c r="B31" t="s">
        <v>44</v>
      </c>
    </row>
    <row r="33" spans="1:6" x14ac:dyDescent="0.3">
      <c r="B33" s="1" t="s">
        <v>45</v>
      </c>
      <c r="C33" s="1" t="s">
        <v>91</v>
      </c>
      <c r="D33" s="1" t="s">
        <v>93</v>
      </c>
      <c r="E33" s="1" t="s">
        <v>95</v>
      </c>
      <c r="F33" s="1" t="s">
        <v>96</v>
      </c>
    </row>
    <row r="34" spans="1:6" x14ac:dyDescent="0.3">
      <c r="A34" s="1">
        <v>0</v>
      </c>
      <c r="B34" t="s">
        <v>40</v>
      </c>
    </row>
    <row r="35" spans="1:6" x14ac:dyDescent="0.3">
      <c r="A35" s="1">
        <v>1</v>
      </c>
      <c r="B35" t="s">
        <v>41</v>
      </c>
    </row>
    <row r="36" spans="1:6" x14ac:dyDescent="0.3">
      <c r="A36" s="1">
        <v>2</v>
      </c>
      <c r="B36" t="s">
        <v>42</v>
      </c>
    </row>
    <row r="37" spans="1:6" x14ac:dyDescent="0.3">
      <c r="A37" s="1">
        <v>3</v>
      </c>
      <c r="B37" t="s">
        <v>43</v>
      </c>
    </row>
    <row r="38" spans="1:6" x14ac:dyDescent="0.3">
      <c r="A38" s="1">
        <v>4</v>
      </c>
      <c r="B38" t="s">
        <v>53</v>
      </c>
    </row>
    <row r="39" spans="1:6" x14ac:dyDescent="0.3">
      <c r="A39" s="1">
        <v>5</v>
      </c>
      <c r="B39" t="s">
        <v>55</v>
      </c>
    </row>
    <row r="41" spans="1:6" x14ac:dyDescent="0.3">
      <c r="B41" s="1" t="s">
        <v>58</v>
      </c>
      <c r="C41" s="1" t="s">
        <v>1028</v>
      </c>
      <c r="D41" s="1" t="s">
        <v>1029</v>
      </c>
      <c r="E41" s="1" t="s">
        <v>1030</v>
      </c>
      <c r="F41" s="1" t="s">
        <v>1031</v>
      </c>
    </row>
    <row r="42" spans="1:6" x14ac:dyDescent="0.3">
      <c r="A42" s="1">
        <v>0</v>
      </c>
      <c r="B42" t="s">
        <v>63</v>
      </c>
    </row>
    <row r="43" spans="1:6" x14ac:dyDescent="0.3">
      <c r="A43" s="1">
        <v>1</v>
      </c>
      <c r="B43" t="s">
        <v>66</v>
      </c>
    </row>
    <row r="44" spans="1:6" x14ac:dyDescent="0.3">
      <c r="A44" s="1">
        <v>2</v>
      </c>
      <c r="B44" t="s">
        <v>69</v>
      </c>
    </row>
    <row r="45" spans="1:6" x14ac:dyDescent="0.3">
      <c r="A45" s="1">
        <v>3</v>
      </c>
      <c r="B45" t="s">
        <v>72</v>
      </c>
    </row>
    <row r="47" spans="1:6" x14ac:dyDescent="0.3">
      <c r="B47" s="1" t="s">
        <v>75</v>
      </c>
      <c r="C47" s="1" t="s">
        <v>91</v>
      </c>
      <c r="D47" s="1" t="s">
        <v>93</v>
      </c>
      <c r="E47" s="1" t="s">
        <v>95</v>
      </c>
      <c r="F47" s="1" t="s">
        <v>96</v>
      </c>
    </row>
    <row r="48" spans="1:6" x14ac:dyDescent="0.3">
      <c r="A48" s="1">
        <v>0</v>
      </c>
      <c r="B48" t="s">
        <v>76</v>
      </c>
    </row>
    <row r="49" spans="1:6" x14ac:dyDescent="0.3">
      <c r="A49" s="1">
        <v>1</v>
      </c>
      <c r="B49" t="s">
        <v>77</v>
      </c>
    </row>
    <row r="50" spans="1:6" x14ac:dyDescent="0.3">
      <c r="A50" s="1">
        <v>2</v>
      </c>
      <c r="B50" t="s">
        <v>78</v>
      </c>
    </row>
    <row r="51" spans="1:6" x14ac:dyDescent="0.3">
      <c r="A51" s="1">
        <v>3</v>
      </c>
      <c r="B51" t="s">
        <v>79</v>
      </c>
    </row>
    <row r="52" spans="1:6" x14ac:dyDescent="0.3">
      <c r="A52" s="1">
        <v>4</v>
      </c>
      <c r="B52" t="s">
        <v>80</v>
      </c>
    </row>
    <row r="54" spans="1:6" x14ac:dyDescent="0.3">
      <c r="B54" s="1" t="s">
        <v>81</v>
      </c>
      <c r="C54" s="1" t="s">
        <v>91</v>
      </c>
      <c r="D54" s="1" t="s">
        <v>93</v>
      </c>
      <c r="E54" s="1" t="s">
        <v>95</v>
      </c>
      <c r="F54" s="1" t="s">
        <v>96</v>
      </c>
    </row>
    <row r="55" spans="1:6" x14ac:dyDescent="0.3">
      <c r="A55" s="1">
        <v>0</v>
      </c>
      <c r="B55" t="s">
        <v>82</v>
      </c>
    </row>
    <row r="56" spans="1:6" x14ac:dyDescent="0.3">
      <c r="A56" s="1">
        <v>1</v>
      </c>
      <c r="B56" t="s">
        <v>83</v>
      </c>
    </row>
    <row r="57" spans="1:6" x14ac:dyDescent="0.3">
      <c r="A57" s="1">
        <v>2</v>
      </c>
      <c r="B57" t="s">
        <v>84</v>
      </c>
    </row>
    <row r="58" spans="1:6" x14ac:dyDescent="0.3">
      <c r="A58" s="1">
        <v>3</v>
      </c>
      <c r="B58" t="s">
        <v>85</v>
      </c>
    </row>
    <row r="60" spans="1:6" x14ac:dyDescent="0.3">
      <c r="B60" s="1" t="s">
        <v>86</v>
      </c>
      <c r="C60" s="1" t="s">
        <v>2501</v>
      </c>
      <c r="D60" s="1" t="s">
        <v>88</v>
      </c>
      <c r="E60" s="1" t="s">
        <v>89</v>
      </c>
      <c r="F60" s="1" t="s">
        <v>90</v>
      </c>
    </row>
    <row r="61" spans="1:6" x14ac:dyDescent="0.3">
      <c r="A61" s="1">
        <v>0</v>
      </c>
      <c r="B61" t="s">
        <v>91</v>
      </c>
      <c r="F61">
        <v>0.19</v>
      </c>
    </row>
    <row r="62" spans="1:6" x14ac:dyDescent="0.3">
      <c r="A62" s="1">
        <v>1</v>
      </c>
      <c r="B62" t="s">
        <v>93</v>
      </c>
      <c r="F62">
        <v>0.21</v>
      </c>
    </row>
    <row r="63" spans="1:6" x14ac:dyDescent="0.3">
      <c r="A63" s="1">
        <v>2</v>
      </c>
      <c r="B63" t="s">
        <v>95</v>
      </c>
      <c r="F63">
        <v>0.08</v>
      </c>
    </row>
    <row r="64" spans="1:6" x14ac:dyDescent="0.3">
      <c r="A64" s="1">
        <v>3</v>
      </c>
      <c r="B64" t="s">
        <v>96</v>
      </c>
      <c r="F64">
        <v>0.12</v>
      </c>
    </row>
    <row r="65" spans="1:6" x14ac:dyDescent="0.3">
      <c r="A65" s="1">
        <v>4</v>
      </c>
      <c r="B65" t="s">
        <v>98</v>
      </c>
      <c r="F65">
        <v>0.09</v>
      </c>
    </row>
    <row r="66" spans="1:6" x14ac:dyDescent="0.3">
      <c r="A66" s="1">
        <v>5</v>
      </c>
      <c r="B66" t="s">
        <v>100</v>
      </c>
      <c r="C66" t="s">
        <v>2502</v>
      </c>
    </row>
    <row r="68" spans="1:6" x14ac:dyDescent="0.3">
      <c r="A68" s="1">
        <v>0</v>
      </c>
      <c r="B68" t="s">
        <v>102</v>
      </c>
      <c r="C68" t="s">
        <v>2499</v>
      </c>
    </row>
    <row r="69" spans="1:6" x14ac:dyDescent="0.3">
      <c r="A69" s="1">
        <v>1</v>
      </c>
      <c r="B69" t="s">
        <v>103</v>
      </c>
    </row>
    <row r="70" spans="1:6" x14ac:dyDescent="0.3">
      <c r="A70" s="1">
        <v>2</v>
      </c>
      <c r="B70" t="s">
        <v>104</v>
      </c>
      <c r="C70" t="s">
        <v>2500</v>
      </c>
    </row>
    <row r="71" spans="1:6" x14ac:dyDescent="0.3">
      <c r="A71" s="1">
        <v>3</v>
      </c>
      <c r="B71" t="s">
        <v>105</v>
      </c>
    </row>
    <row r="72" spans="1:6" x14ac:dyDescent="0.3">
      <c r="A72" s="1">
        <v>4</v>
      </c>
      <c r="B72" t="s">
        <v>107</v>
      </c>
    </row>
    <row r="73" spans="1:6" x14ac:dyDescent="0.3">
      <c r="A73" s="1">
        <v>5</v>
      </c>
      <c r="B73" t="s">
        <v>109</v>
      </c>
    </row>
    <row r="74" spans="1:6" x14ac:dyDescent="0.3">
      <c r="A74" s="1">
        <v>6</v>
      </c>
      <c r="B74" t="s">
        <v>111</v>
      </c>
    </row>
    <row r="75" spans="1:6" x14ac:dyDescent="0.3">
      <c r="A75" s="1">
        <v>7</v>
      </c>
      <c r="B75" t="s">
        <v>113</v>
      </c>
    </row>
    <row r="76" spans="1:6" x14ac:dyDescent="0.3">
      <c r="A76" s="1">
        <v>8</v>
      </c>
      <c r="B76" t="s">
        <v>114</v>
      </c>
    </row>
    <row r="78" spans="1:6" x14ac:dyDescent="0.3">
      <c r="A78" s="1">
        <v>0</v>
      </c>
      <c r="B78" t="s">
        <v>115</v>
      </c>
    </row>
    <row r="79" spans="1:6" x14ac:dyDescent="0.3">
      <c r="A79" s="1">
        <v>1</v>
      </c>
      <c r="B79" t="s">
        <v>117</v>
      </c>
    </row>
    <row r="81" spans="1:2" x14ac:dyDescent="0.3">
      <c r="A81" s="1">
        <v>0</v>
      </c>
      <c r="B81" t="s">
        <v>119</v>
      </c>
    </row>
    <row r="82" spans="1:2" x14ac:dyDescent="0.3">
      <c r="A82" s="1">
        <v>1</v>
      </c>
      <c r="B82" t="s">
        <v>121</v>
      </c>
    </row>
    <row r="84" spans="1:2" x14ac:dyDescent="0.3">
      <c r="A84" s="1">
        <v>0</v>
      </c>
      <c r="B84" t="s">
        <v>123</v>
      </c>
    </row>
    <row r="85" spans="1:2" x14ac:dyDescent="0.3">
      <c r="A85" s="1">
        <v>1</v>
      </c>
      <c r="B85" t="s">
        <v>124</v>
      </c>
    </row>
    <row r="87" spans="1:2" x14ac:dyDescent="0.3">
      <c r="A87" s="1">
        <v>0</v>
      </c>
      <c r="B87" t="s">
        <v>126</v>
      </c>
    </row>
    <row r="88" spans="1:2" x14ac:dyDescent="0.3">
      <c r="A88" s="1">
        <v>1</v>
      </c>
      <c r="B88" t="s">
        <v>128</v>
      </c>
    </row>
    <row r="89" spans="1:2" x14ac:dyDescent="0.3">
      <c r="A89" s="1">
        <v>2</v>
      </c>
      <c r="B89" t="s">
        <v>130</v>
      </c>
    </row>
    <row r="90" spans="1:2" x14ac:dyDescent="0.3">
      <c r="A90" s="1">
        <v>3</v>
      </c>
      <c r="B90" t="s">
        <v>132</v>
      </c>
    </row>
    <row r="91" spans="1:2" x14ac:dyDescent="0.3">
      <c r="A91" s="1">
        <v>4</v>
      </c>
      <c r="B91" t="s">
        <v>134</v>
      </c>
    </row>
    <row r="92" spans="1:2" x14ac:dyDescent="0.3">
      <c r="A92" s="1">
        <v>5</v>
      </c>
      <c r="B92" t="s">
        <v>136</v>
      </c>
    </row>
    <row r="93" spans="1:2" x14ac:dyDescent="0.3">
      <c r="A93" s="1">
        <v>6</v>
      </c>
      <c r="B93" t="s">
        <v>138</v>
      </c>
    </row>
    <row r="94" spans="1:2" x14ac:dyDescent="0.3">
      <c r="A94" s="1">
        <v>7</v>
      </c>
      <c r="B94" t="s">
        <v>139</v>
      </c>
    </row>
    <row r="96" spans="1:2" x14ac:dyDescent="0.3">
      <c r="A96" s="1">
        <v>0</v>
      </c>
      <c r="B96" t="s">
        <v>140</v>
      </c>
    </row>
    <row r="97" spans="1:3" x14ac:dyDescent="0.3">
      <c r="A97" s="1">
        <v>1</v>
      </c>
      <c r="B97" t="s">
        <v>142</v>
      </c>
    </row>
    <row r="98" spans="1:3" x14ac:dyDescent="0.3">
      <c r="A98" s="1">
        <v>2</v>
      </c>
      <c r="B98" t="s">
        <v>144</v>
      </c>
    </row>
    <row r="99" spans="1:3" x14ac:dyDescent="0.3">
      <c r="A99" s="1">
        <v>3</v>
      </c>
      <c r="B99" t="s">
        <v>146</v>
      </c>
    </row>
    <row r="100" spans="1:3" x14ac:dyDescent="0.3">
      <c r="A100" s="1">
        <v>4</v>
      </c>
      <c r="B100" t="s">
        <v>148</v>
      </c>
    </row>
    <row r="101" spans="1:3" x14ac:dyDescent="0.3">
      <c r="A101" s="1">
        <v>5</v>
      </c>
      <c r="B101" t="s">
        <v>149</v>
      </c>
    </row>
    <row r="103" spans="1:3" x14ac:dyDescent="0.3">
      <c r="A103" s="1">
        <v>0</v>
      </c>
      <c r="B103" t="s">
        <v>151</v>
      </c>
    </row>
    <row r="104" spans="1:3" x14ac:dyDescent="0.3">
      <c r="A104" s="1">
        <v>1</v>
      </c>
      <c r="B104" t="s">
        <v>152</v>
      </c>
    </row>
    <row r="106" spans="1:3" x14ac:dyDescent="0.3">
      <c r="A106" s="1">
        <v>0</v>
      </c>
      <c r="B106" t="s">
        <v>23</v>
      </c>
    </row>
    <row r="107" spans="1:3" x14ac:dyDescent="0.3">
      <c r="A107" s="1">
        <v>1</v>
      </c>
      <c r="B107" t="s">
        <v>153</v>
      </c>
    </row>
    <row r="108" spans="1:3" x14ac:dyDescent="0.3">
      <c r="A108" s="1">
        <v>2</v>
      </c>
      <c r="B108" t="s">
        <v>155</v>
      </c>
    </row>
    <row r="109" spans="1:3" x14ac:dyDescent="0.3">
      <c r="A109" s="1">
        <v>3</v>
      </c>
      <c r="B109" t="s">
        <v>157</v>
      </c>
      <c r="C109">
        <v>737</v>
      </c>
    </row>
    <row r="110" spans="1:3" x14ac:dyDescent="0.3">
      <c r="A110" s="1">
        <v>4</v>
      </c>
      <c r="B110" t="s">
        <v>159</v>
      </c>
      <c r="C110">
        <v>5.78</v>
      </c>
    </row>
    <row r="111" spans="1:3" x14ac:dyDescent="0.3">
      <c r="A111" s="1">
        <v>5</v>
      </c>
      <c r="B111" t="s">
        <v>161</v>
      </c>
      <c r="C111">
        <v>8.18</v>
      </c>
    </row>
    <row r="112" spans="1:3" x14ac:dyDescent="0.3">
      <c r="A112" s="1">
        <v>6</v>
      </c>
      <c r="B112" t="s">
        <v>163</v>
      </c>
      <c r="C112">
        <v>7.91</v>
      </c>
    </row>
    <row r="114" spans="1:3" x14ac:dyDescent="0.3">
      <c r="A114" s="1">
        <v>0</v>
      </c>
      <c r="B114" t="s">
        <v>165</v>
      </c>
      <c r="C114" t="s">
        <v>2503</v>
      </c>
    </row>
    <row r="115" spans="1:3" x14ac:dyDescent="0.3">
      <c r="A115" s="1">
        <v>1</v>
      </c>
      <c r="B115" t="s">
        <v>167</v>
      </c>
      <c r="C115" t="s">
        <v>2504</v>
      </c>
    </row>
    <row r="116" spans="1:3" x14ac:dyDescent="0.3">
      <c r="A116" s="1">
        <v>2</v>
      </c>
      <c r="B116" t="s">
        <v>169</v>
      </c>
    </row>
    <row r="117" spans="1:3" x14ac:dyDescent="0.3">
      <c r="A117" s="1">
        <v>3</v>
      </c>
      <c r="B117" t="s">
        <v>171</v>
      </c>
    </row>
    <row r="118" spans="1:3" x14ac:dyDescent="0.3">
      <c r="A118" s="1">
        <v>4</v>
      </c>
      <c r="B118" t="s">
        <v>173</v>
      </c>
    </row>
    <row r="119" spans="1:3" x14ac:dyDescent="0.3">
      <c r="A119" s="1">
        <v>5</v>
      </c>
      <c r="B119" t="s">
        <v>174</v>
      </c>
    </row>
    <row r="120" spans="1:3" x14ac:dyDescent="0.3">
      <c r="A120" s="1">
        <v>6</v>
      </c>
      <c r="B120" t="s">
        <v>175</v>
      </c>
    </row>
    <row r="121" spans="1:3" x14ac:dyDescent="0.3">
      <c r="A121" s="1">
        <v>7</v>
      </c>
      <c r="B121" t="s">
        <v>176</v>
      </c>
    </row>
    <row r="122" spans="1:3" x14ac:dyDescent="0.3">
      <c r="A122" s="1">
        <v>8</v>
      </c>
      <c r="B122" t="s">
        <v>177</v>
      </c>
    </row>
    <row r="123" spans="1:3" x14ac:dyDescent="0.3">
      <c r="A123" s="1">
        <v>9</v>
      </c>
      <c r="B123" t="s">
        <v>178</v>
      </c>
    </row>
    <row r="125" spans="1:3" x14ac:dyDescent="0.3">
      <c r="A125" s="1">
        <v>0</v>
      </c>
      <c r="B125" t="s">
        <v>179</v>
      </c>
    </row>
    <row r="126" spans="1:3" x14ac:dyDescent="0.3">
      <c r="A126" s="1">
        <v>1</v>
      </c>
      <c r="B126" t="s">
        <v>180</v>
      </c>
    </row>
    <row r="127" spans="1:3" x14ac:dyDescent="0.3">
      <c r="A127" s="1">
        <v>2</v>
      </c>
      <c r="B127" t="s">
        <v>181</v>
      </c>
      <c r="C127" t="s">
        <v>2505</v>
      </c>
    </row>
    <row r="128" spans="1:3" x14ac:dyDescent="0.3">
      <c r="A128" s="1">
        <v>3</v>
      </c>
      <c r="B128" t="s">
        <v>183</v>
      </c>
      <c r="C128" t="s">
        <v>1065</v>
      </c>
    </row>
    <row r="129" spans="1:2" x14ac:dyDescent="0.3">
      <c r="A129" s="1">
        <v>4</v>
      </c>
      <c r="B129" t="s">
        <v>185</v>
      </c>
    </row>
    <row r="130" spans="1:2" x14ac:dyDescent="0.3">
      <c r="A130" s="1">
        <v>5</v>
      </c>
      <c r="B130" t="s">
        <v>186</v>
      </c>
    </row>
    <row r="131" spans="1:2" x14ac:dyDescent="0.3">
      <c r="A131" s="1">
        <v>6</v>
      </c>
      <c r="B131" t="s">
        <v>187</v>
      </c>
    </row>
    <row r="132" spans="1:2" x14ac:dyDescent="0.3">
      <c r="A132" s="1">
        <v>7</v>
      </c>
      <c r="B132" t="s">
        <v>188</v>
      </c>
    </row>
    <row r="133" spans="1:2" x14ac:dyDescent="0.3">
      <c r="A133" s="1">
        <v>8</v>
      </c>
      <c r="B133" t="s">
        <v>189</v>
      </c>
    </row>
    <row r="134" spans="1:2" x14ac:dyDescent="0.3">
      <c r="A134" s="1">
        <v>9</v>
      </c>
      <c r="B134" t="s">
        <v>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8"/>
  <sheetViews>
    <sheetView topLeftCell="B64" workbookViewId="0"/>
  </sheetViews>
  <sheetFormatPr defaultRowHeight="14.4" x14ac:dyDescent="0.3"/>
  <cols>
    <col min="1" max="1" width="0" hidden="1" customWidth="1"/>
    <col min="2" max="7" width="20.6640625" customWidth="1"/>
  </cols>
  <sheetData>
    <row r="1" spans="1:11" x14ac:dyDescent="0.3">
      <c r="B1" t="s">
        <v>0</v>
      </c>
      <c r="C1" t="s">
        <v>2506</v>
      </c>
      <c r="D1" t="str">
        <f>TRIM(IFERROR(IFERROR(IFERROR(IFERROR(IFERROR(IFERROR(IFERROR(REPLACE(LEFT(C1,FIND("(",C1)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f>
        <v>Bryn Mawr Bank</v>
      </c>
    </row>
    <row r="2" spans="1:11" x14ac:dyDescent="0.3">
      <c r="B2" t="s">
        <v>2</v>
      </c>
      <c r="C2" t="s">
        <v>2507</v>
      </c>
      <c r="K2" t="str">
        <f>LEFT(C1,FIND("(",C1) - 2)</f>
        <v>Bryn Mawr Bank Corporation</v>
      </c>
    </row>
    <row r="3" spans="1:11" x14ac:dyDescent="0.3">
      <c r="K3" t="str">
        <f>" is scheduled to report earnings "&amp;IFERROR("between "&amp;LEFT(C20,FIND("-",C20)-2)&amp;" and "&amp;RIGHT(C20,FIND("-",C20)-2),"on "&amp;C20)</f>
        <v xml:space="preserve"> is scheduled to report earnings between Jul 20, 2017 and Jul 24, 2017</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$42.60, up .24% after opening slightly below yesterday's close</v>
      </c>
    </row>
    <row r="5" spans="1:11" x14ac:dyDescent="0.3">
      <c r="K5" t="str">
        <f>"The one year target estimate for " &amp; D1 &amp; " is " &amp; TEXT(C23,"$####.#0")</f>
        <v>The one year target estimate for Bryn Mawr Bank is $45.13</v>
      </c>
    </row>
    <row r="6" spans="1:11" x14ac:dyDescent="0.3">
      <c r="K6" t="str">
        <f>" which would be " &amp; IF(OR(LEFT(ABS((C23-C2)/C2*100),1)="8",LEFT(ABS((C23-C2)/C2*100),2)="18"), "an ", "a ")  &amp;TEXT(ABS((C23-C2)/C2),"####.#0%")&amp;IF((C23-C2)&gt;0," increase over"," decrease from")&amp;" the current price"</f>
        <v xml:space="preserve"> which would be a 5.94% increase over the current price</v>
      </c>
    </row>
    <row r="7" spans="1:11" x14ac:dyDescent="0.3">
      <c r="A7" s="1">
        <v>0</v>
      </c>
      <c r="B7" t="s">
        <v>5</v>
      </c>
      <c r="C7" t="s">
        <v>2508</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increase by 7.14% over last quarter based on the average of 4 analyst estimates (Yahoo Finance)</v>
      </c>
    </row>
    <row r="8" spans="1:11" x14ac:dyDescent="0.3">
      <c r="A8" s="1">
        <v>1</v>
      </c>
      <c r="B8" t="s">
        <v>7</v>
      </c>
      <c r="C8" t="s">
        <v>2509</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9</v>
      </c>
      <c r="C9" t="s">
        <v>209</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11</v>
      </c>
      <c r="C10" t="s">
        <v>2510</v>
      </c>
    </row>
    <row r="11" spans="1:11" x14ac:dyDescent="0.3">
      <c r="A11" s="1">
        <v>4</v>
      </c>
      <c r="B11" t="s">
        <v>13</v>
      </c>
      <c r="C11" t="s">
        <v>2511</v>
      </c>
    </row>
    <row r="12" spans="1:11" x14ac:dyDescent="0.3">
      <c r="A12" s="1">
        <v>5</v>
      </c>
      <c r="B12" t="s">
        <v>15</v>
      </c>
      <c r="C12" t="s">
        <v>2512</v>
      </c>
      <c r="D12" t="str">
        <f>LEFT(C12,FIND("-",C12)-2)</f>
        <v>28.62</v>
      </c>
      <c r="E12" t="str">
        <f>TRIM(RIGHT(C12,FIND("-",C12)-1))</f>
        <v>43.85</v>
      </c>
    </row>
    <row r="13" spans="1:11" x14ac:dyDescent="0.3">
      <c r="A13" s="1">
        <v>6</v>
      </c>
      <c r="B13" t="s">
        <v>17</v>
      </c>
      <c r="C13" t="s">
        <v>2513</v>
      </c>
    </row>
    <row r="14" spans="1:11" x14ac:dyDescent="0.3">
      <c r="A14" s="1">
        <v>7</v>
      </c>
      <c r="B14" t="s">
        <v>19</v>
      </c>
      <c r="C14" t="s">
        <v>2514</v>
      </c>
    </row>
    <row r="16" spans="1:11" x14ac:dyDescent="0.3">
      <c r="A16" s="1">
        <v>0</v>
      </c>
      <c r="B16" t="s">
        <v>21</v>
      </c>
      <c r="C16" t="s">
        <v>2515</v>
      </c>
    </row>
    <row r="17" spans="1:11" x14ac:dyDescent="0.3">
      <c r="A17" s="1">
        <v>1</v>
      </c>
      <c r="B17" t="s">
        <v>23</v>
      </c>
      <c r="C17" t="s">
        <v>2516</v>
      </c>
      <c r="K17" t="str">
        <f>K2 &amp; K3 &amp; ". " &amp; K4 &amp; ". " &amp; K5 &amp; K6 &amp; ". " &amp; K7 &amp; ". " &amp; K8 &amp; ". " &amp; K9 &amp; "."</f>
        <v>Bryn Mawr Bank Corporation is scheduled to report earnings between Jul 20, 2017 and Jul 24, 2017. The stock is currently trading at $42.60, up .24% after opening slightly below yesterday's close. The one year target estimate for Bryn Mawr Bank is $45.13 which would be a 5.94% increase over the current price. Earnings are expected to increase by 7.14% over last quarter based on the average of 4 analyst estimates (Yahoo Finance). The stock is trading in the high end of its 52-week range. Over the last 4 quarters, we've seen a positive earnings surprise 4 times, and a negative earnings surprise 0 times.</v>
      </c>
    </row>
    <row r="18" spans="1:11" x14ac:dyDescent="0.3">
      <c r="A18" s="1">
        <v>2</v>
      </c>
      <c r="B18" t="s">
        <v>24</v>
      </c>
      <c r="C18" t="s">
        <v>2517</v>
      </c>
    </row>
    <row r="19" spans="1:11" x14ac:dyDescent="0.3">
      <c r="A19" s="1">
        <v>3</v>
      </c>
      <c r="B19" t="s">
        <v>26</v>
      </c>
      <c r="C19" t="s">
        <v>2518</v>
      </c>
    </row>
    <row r="20" spans="1:11" x14ac:dyDescent="0.3">
      <c r="A20" s="1">
        <v>4</v>
      </c>
      <c r="B20" t="s">
        <v>28</v>
      </c>
      <c r="C20" t="s">
        <v>218</v>
      </c>
    </row>
    <row r="21" spans="1:11" x14ac:dyDescent="0.3">
      <c r="A21" s="1">
        <v>5</v>
      </c>
      <c r="B21" t="s">
        <v>30</v>
      </c>
      <c r="C21" t="s">
        <v>2519</v>
      </c>
    </row>
    <row r="22" spans="1:11" x14ac:dyDescent="0.3">
      <c r="A22" s="1">
        <v>6</v>
      </c>
      <c r="B22" t="s">
        <v>32</v>
      </c>
      <c r="C22" t="s">
        <v>2520</v>
      </c>
    </row>
    <row r="23" spans="1:11" x14ac:dyDescent="0.3">
      <c r="A23" s="1">
        <v>7</v>
      </c>
      <c r="B23" t="s">
        <v>33</v>
      </c>
      <c r="C23" t="s">
        <v>2521</v>
      </c>
    </row>
    <row r="26" spans="1:11" x14ac:dyDescent="0.3">
      <c r="B26" s="1" t="s">
        <v>35</v>
      </c>
      <c r="C26" s="1" t="s">
        <v>36</v>
      </c>
      <c r="D26" s="1" t="s">
        <v>37</v>
      </c>
      <c r="E26" s="1" t="s">
        <v>38</v>
      </c>
      <c r="F26" s="1" t="s">
        <v>39</v>
      </c>
    </row>
    <row r="27" spans="1:11" x14ac:dyDescent="0.3">
      <c r="A27" s="1">
        <v>0</v>
      </c>
      <c r="B27" t="s">
        <v>40</v>
      </c>
      <c r="C27">
        <v>4</v>
      </c>
      <c r="D27">
        <v>3</v>
      </c>
      <c r="E27">
        <v>3</v>
      </c>
      <c r="F27">
        <v>4</v>
      </c>
    </row>
    <row r="28" spans="1:11" x14ac:dyDescent="0.3">
      <c r="A28" s="1">
        <v>1</v>
      </c>
      <c r="B28" t="s">
        <v>41</v>
      </c>
      <c r="C28">
        <v>0.56000000000000005</v>
      </c>
      <c r="D28">
        <v>0.6</v>
      </c>
      <c r="E28">
        <v>2.38</v>
      </c>
      <c r="F28">
        <v>2.92</v>
      </c>
    </row>
    <row r="29" spans="1:11" x14ac:dyDescent="0.3">
      <c r="A29" s="1">
        <v>2</v>
      </c>
      <c r="B29" t="s">
        <v>42</v>
      </c>
      <c r="C29">
        <v>0.55000000000000004</v>
      </c>
      <c r="D29">
        <v>0.59</v>
      </c>
      <c r="E29">
        <v>2.3199999999999998</v>
      </c>
      <c r="F29">
        <v>2.74</v>
      </c>
    </row>
    <row r="30" spans="1:11" x14ac:dyDescent="0.3">
      <c r="A30" s="1">
        <v>3</v>
      </c>
      <c r="B30" t="s">
        <v>43</v>
      </c>
      <c r="C30">
        <v>0.57999999999999996</v>
      </c>
      <c r="D30">
        <v>0.62</v>
      </c>
      <c r="E30">
        <v>2.4300000000000002</v>
      </c>
      <c r="F30">
        <v>3.12</v>
      </c>
    </row>
    <row r="31" spans="1:11" x14ac:dyDescent="0.3">
      <c r="A31" s="1">
        <v>4</v>
      </c>
      <c r="B31" t="s">
        <v>44</v>
      </c>
      <c r="C31">
        <v>0.53</v>
      </c>
      <c r="D31">
        <v>0.55000000000000004</v>
      </c>
      <c r="E31">
        <v>2.12</v>
      </c>
      <c r="F31">
        <v>2.38</v>
      </c>
    </row>
    <row r="33" spans="1:6" x14ac:dyDescent="0.3">
      <c r="B33" s="1" t="s">
        <v>45</v>
      </c>
      <c r="C33" s="1" t="s">
        <v>36</v>
      </c>
      <c r="D33" s="1" t="s">
        <v>37</v>
      </c>
      <c r="E33" s="1" t="s">
        <v>38</v>
      </c>
      <c r="F33" s="1" t="s">
        <v>39</v>
      </c>
    </row>
    <row r="34" spans="1:6" x14ac:dyDescent="0.3">
      <c r="A34" s="1">
        <v>0</v>
      </c>
      <c r="B34" t="s">
        <v>40</v>
      </c>
      <c r="C34" t="s">
        <v>1924</v>
      </c>
      <c r="D34" t="s">
        <v>1924</v>
      </c>
      <c r="E34" t="s">
        <v>1924</v>
      </c>
      <c r="F34" t="s">
        <v>1924</v>
      </c>
    </row>
    <row r="35" spans="1:6" x14ac:dyDescent="0.3">
      <c r="A35" s="1">
        <v>1</v>
      </c>
      <c r="B35" t="s">
        <v>41</v>
      </c>
      <c r="C35" t="s">
        <v>2522</v>
      </c>
      <c r="D35" t="s">
        <v>2523</v>
      </c>
      <c r="E35" t="s">
        <v>2524</v>
      </c>
      <c r="F35" t="s">
        <v>2525</v>
      </c>
    </row>
    <row r="36" spans="1:6" x14ac:dyDescent="0.3">
      <c r="A36" s="1">
        <v>2</v>
      </c>
      <c r="B36" t="s">
        <v>42</v>
      </c>
      <c r="C36" t="s">
        <v>2526</v>
      </c>
      <c r="D36" t="s">
        <v>2527</v>
      </c>
      <c r="E36" t="s">
        <v>2528</v>
      </c>
      <c r="F36" t="s">
        <v>2529</v>
      </c>
    </row>
    <row r="37" spans="1:6" x14ac:dyDescent="0.3">
      <c r="A37" s="1">
        <v>3</v>
      </c>
      <c r="B37" t="s">
        <v>43</v>
      </c>
      <c r="C37" t="s">
        <v>2530</v>
      </c>
      <c r="D37" t="s">
        <v>2531</v>
      </c>
      <c r="E37" t="s">
        <v>2532</v>
      </c>
      <c r="F37" t="s">
        <v>2533</v>
      </c>
    </row>
    <row r="38" spans="1:6" x14ac:dyDescent="0.3">
      <c r="A38" s="1">
        <v>4</v>
      </c>
      <c r="B38" t="s">
        <v>53</v>
      </c>
      <c r="C38" t="s">
        <v>2534</v>
      </c>
      <c r="D38" t="s">
        <v>2535</v>
      </c>
      <c r="E38" t="s">
        <v>2536</v>
      </c>
      <c r="F38" t="s">
        <v>2524</v>
      </c>
    </row>
    <row r="39" spans="1:6" x14ac:dyDescent="0.3">
      <c r="A39" s="1">
        <v>5</v>
      </c>
      <c r="B39" t="s">
        <v>55</v>
      </c>
      <c r="C39" t="s">
        <v>2537</v>
      </c>
      <c r="D39" t="s">
        <v>2538</v>
      </c>
      <c r="E39" t="s">
        <v>333</v>
      </c>
      <c r="F39" t="s">
        <v>2538</v>
      </c>
    </row>
    <row r="41" spans="1:6" x14ac:dyDescent="0.3">
      <c r="B41" s="1" t="s">
        <v>58</v>
      </c>
      <c r="C41" s="1" t="s">
        <v>241</v>
      </c>
      <c r="D41" s="1" t="s">
        <v>242</v>
      </c>
      <c r="E41" s="1" t="s">
        <v>243</v>
      </c>
      <c r="F41" s="1" t="s">
        <v>244</v>
      </c>
    </row>
    <row r="42" spans="1:6" x14ac:dyDescent="0.3">
      <c r="A42" s="1">
        <v>0</v>
      </c>
      <c r="B42" t="s">
        <v>63</v>
      </c>
      <c r="C42" t="s">
        <v>2539</v>
      </c>
      <c r="D42" t="s">
        <v>2540</v>
      </c>
      <c r="E42" t="s">
        <v>2541</v>
      </c>
      <c r="F42" t="s">
        <v>2541</v>
      </c>
    </row>
    <row r="43" spans="1:6" x14ac:dyDescent="0.3">
      <c r="A43" s="1">
        <v>1</v>
      </c>
      <c r="B43" t="s">
        <v>66</v>
      </c>
      <c r="C43" t="s">
        <v>2540</v>
      </c>
      <c r="D43" t="s">
        <v>2542</v>
      </c>
      <c r="E43" t="s">
        <v>2542</v>
      </c>
      <c r="F43" t="s">
        <v>2542</v>
      </c>
    </row>
    <row r="44" spans="1:6" x14ac:dyDescent="0.3">
      <c r="A44" s="1">
        <v>2</v>
      </c>
      <c r="B44" t="s">
        <v>69</v>
      </c>
      <c r="C44" t="s">
        <v>1192</v>
      </c>
      <c r="D44" t="s">
        <v>1192</v>
      </c>
      <c r="E44" t="s">
        <v>70</v>
      </c>
      <c r="F44" t="s">
        <v>70</v>
      </c>
    </row>
    <row r="45" spans="1:6" x14ac:dyDescent="0.3">
      <c r="A45" s="1">
        <v>3</v>
      </c>
      <c r="B45" t="s">
        <v>72</v>
      </c>
      <c r="C45" t="s">
        <v>2543</v>
      </c>
      <c r="D45" t="s">
        <v>2544</v>
      </c>
      <c r="E45" t="s">
        <v>2545</v>
      </c>
      <c r="F45" t="s">
        <v>2545</v>
      </c>
    </row>
    <row r="47" spans="1:6" x14ac:dyDescent="0.3">
      <c r="B47" s="1" t="s">
        <v>75</v>
      </c>
      <c r="C47" s="1" t="s">
        <v>36</v>
      </c>
      <c r="D47" s="1" t="s">
        <v>37</v>
      </c>
      <c r="E47" s="1" t="s">
        <v>38</v>
      </c>
      <c r="F47" s="1" t="s">
        <v>39</v>
      </c>
    </row>
    <row r="48" spans="1:6" x14ac:dyDescent="0.3">
      <c r="A48" s="1">
        <v>0</v>
      </c>
      <c r="B48" t="s">
        <v>76</v>
      </c>
      <c r="C48">
        <v>0.56000000000000005</v>
      </c>
      <c r="D48">
        <v>0.6</v>
      </c>
      <c r="E48">
        <v>2.38</v>
      </c>
      <c r="F48">
        <v>2.92</v>
      </c>
    </row>
    <row r="49" spans="1:6" x14ac:dyDescent="0.3">
      <c r="A49" s="1">
        <v>1</v>
      </c>
      <c r="B49" t="s">
        <v>77</v>
      </c>
      <c r="C49">
        <v>0.56000000000000005</v>
      </c>
      <c r="D49">
        <v>0.6</v>
      </c>
      <c r="E49">
        <v>2.38</v>
      </c>
      <c r="F49">
        <v>2.92</v>
      </c>
    </row>
    <row r="50" spans="1:6" x14ac:dyDescent="0.3">
      <c r="A50" s="1">
        <v>2</v>
      </c>
      <c r="B50" t="s">
        <v>78</v>
      </c>
      <c r="C50">
        <v>0.56000000000000005</v>
      </c>
      <c r="D50">
        <v>0.6</v>
      </c>
      <c r="E50">
        <v>2.38</v>
      </c>
      <c r="F50">
        <v>2.92</v>
      </c>
    </row>
    <row r="51" spans="1:6" x14ac:dyDescent="0.3">
      <c r="A51" s="1">
        <v>3</v>
      </c>
      <c r="B51" t="s">
        <v>79</v>
      </c>
      <c r="C51">
        <v>0.56000000000000005</v>
      </c>
      <c r="D51">
        <v>0.6</v>
      </c>
      <c r="E51">
        <v>2.38</v>
      </c>
      <c r="F51">
        <v>2.92</v>
      </c>
    </row>
    <row r="52" spans="1:6" x14ac:dyDescent="0.3">
      <c r="A52" s="1">
        <v>4</v>
      </c>
      <c r="B52" t="s">
        <v>80</v>
      </c>
      <c r="C52">
        <v>0.56000000000000005</v>
      </c>
      <c r="D52">
        <v>0.57999999999999996</v>
      </c>
      <c r="E52">
        <v>2.2999999999999998</v>
      </c>
      <c r="F52">
        <v>2.83</v>
      </c>
    </row>
    <row r="54" spans="1:6" x14ac:dyDescent="0.3">
      <c r="B54" s="1" t="s">
        <v>81</v>
      </c>
      <c r="C54" s="1" t="s">
        <v>36</v>
      </c>
      <c r="D54" s="1" t="s">
        <v>37</v>
      </c>
      <c r="E54" s="1" t="s">
        <v>38</v>
      </c>
      <c r="F54" s="1" t="s">
        <v>39</v>
      </c>
    </row>
    <row r="55" spans="1:6" x14ac:dyDescent="0.3">
      <c r="A55" s="1">
        <v>0</v>
      </c>
      <c r="B55" t="s">
        <v>82</v>
      </c>
    </row>
    <row r="56" spans="1:6" x14ac:dyDescent="0.3">
      <c r="A56" s="1">
        <v>1</v>
      </c>
      <c r="B56" t="s">
        <v>83</v>
      </c>
    </row>
    <row r="57" spans="1:6" x14ac:dyDescent="0.3">
      <c r="A57" s="1">
        <v>2</v>
      </c>
      <c r="B57" t="s">
        <v>84</v>
      </c>
    </row>
    <row r="58" spans="1:6" x14ac:dyDescent="0.3">
      <c r="A58" s="1">
        <v>3</v>
      </c>
      <c r="B58" t="s">
        <v>85</v>
      </c>
    </row>
    <row r="60" spans="1:6" x14ac:dyDescent="0.3">
      <c r="B60" s="1" t="s">
        <v>86</v>
      </c>
      <c r="C60" s="1" t="s">
        <v>2546</v>
      </c>
      <c r="D60" s="1" t="s">
        <v>88</v>
      </c>
      <c r="E60" s="1" t="s">
        <v>89</v>
      </c>
      <c r="F60" s="1" t="s">
        <v>90</v>
      </c>
    </row>
    <row r="61" spans="1:6" x14ac:dyDescent="0.3">
      <c r="A61" s="1">
        <v>0</v>
      </c>
      <c r="B61" t="s">
        <v>91</v>
      </c>
      <c r="C61" t="s">
        <v>2547</v>
      </c>
      <c r="F61">
        <v>0.19</v>
      </c>
    </row>
    <row r="62" spans="1:6" x14ac:dyDescent="0.3">
      <c r="A62" s="1">
        <v>1</v>
      </c>
      <c r="B62" t="s">
        <v>93</v>
      </c>
      <c r="C62" t="s">
        <v>2548</v>
      </c>
      <c r="F62">
        <v>0.21</v>
      </c>
    </row>
    <row r="63" spans="1:6" x14ac:dyDescent="0.3">
      <c r="A63" s="1">
        <v>2</v>
      </c>
      <c r="B63" t="s">
        <v>95</v>
      </c>
      <c r="C63" t="s">
        <v>2549</v>
      </c>
      <c r="F63">
        <v>0.08</v>
      </c>
    </row>
    <row r="64" spans="1:6" x14ac:dyDescent="0.3">
      <c r="A64" s="1">
        <v>3</v>
      </c>
      <c r="B64" t="s">
        <v>96</v>
      </c>
      <c r="C64" t="s">
        <v>2550</v>
      </c>
      <c r="F64">
        <v>0.12</v>
      </c>
    </row>
    <row r="65" spans="1:6" x14ac:dyDescent="0.3">
      <c r="A65" s="1">
        <v>4</v>
      </c>
      <c r="B65" t="s">
        <v>98</v>
      </c>
      <c r="C65" t="s">
        <v>2551</v>
      </c>
      <c r="F65">
        <v>0.09</v>
      </c>
    </row>
    <row r="66" spans="1:6" x14ac:dyDescent="0.3">
      <c r="A66" s="1">
        <v>5</v>
      </c>
      <c r="B66" t="s">
        <v>100</v>
      </c>
      <c r="C66" t="s">
        <v>2552</v>
      </c>
    </row>
    <row r="68" spans="1:6" x14ac:dyDescent="0.3">
      <c r="A68" s="1">
        <v>0</v>
      </c>
      <c r="B68" t="s">
        <v>102</v>
      </c>
      <c r="C68" t="s">
        <v>2515</v>
      </c>
    </row>
    <row r="69" spans="1:6" x14ac:dyDescent="0.3">
      <c r="A69" s="1">
        <v>1</v>
      </c>
      <c r="B69" t="s">
        <v>103</v>
      </c>
    </row>
    <row r="70" spans="1:6" x14ac:dyDescent="0.3">
      <c r="A70" s="1">
        <v>2</v>
      </c>
      <c r="B70" t="s">
        <v>104</v>
      </c>
      <c r="C70" t="s">
        <v>2517</v>
      </c>
    </row>
    <row r="71" spans="1:6" x14ac:dyDescent="0.3">
      <c r="A71" s="1">
        <v>3</v>
      </c>
      <c r="B71" t="s">
        <v>105</v>
      </c>
      <c r="C71" t="s">
        <v>2553</v>
      </c>
    </row>
    <row r="72" spans="1:6" x14ac:dyDescent="0.3">
      <c r="A72" s="1">
        <v>4</v>
      </c>
      <c r="B72" t="s">
        <v>107</v>
      </c>
      <c r="C72" t="s">
        <v>2554</v>
      </c>
    </row>
    <row r="73" spans="1:6" x14ac:dyDescent="0.3">
      <c r="A73" s="1">
        <v>5</v>
      </c>
      <c r="B73" t="s">
        <v>109</v>
      </c>
      <c r="C73" t="s">
        <v>2555</v>
      </c>
    </row>
    <row r="74" spans="1:6" x14ac:dyDescent="0.3">
      <c r="A74" s="1">
        <v>6</v>
      </c>
      <c r="B74" t="s">
        <v>111</v>
      </c>
      <c r="C74" t="s">
        <v>2556</v>
      </c>
    </row>
    <row r="75" spans="1:6" x14ac:dyDescent="0.3">
      <c r="A75" s="1">
        <v>7</v>
      </c>
      <c r="B75" t="s">
        <v>113</v>
      </c>
    </row>
    <row r="76" spans="1:6" x14ac:dyDescent="0.3">
      <c r="A76" s="1">
        <v>8</v>
      </c>
      <c r="B76" t="s">
        <v>114</v>
      </c>
    </row>
    <row r="78" spans="1:6" x14ac:dyDescent="0.3">
      <c r="A78" s="1">
        <v>0</v>
      </c>
      <c r="B78" t="s">
        <v>115</v>
      </c>
      <c r="C78" t="s">
        <v>116</v>
      </c>
    </row>
    <row r="79" spans="1:6" x14ac:dyDescent="0.3">
      <c r="A79" s="1">
        <v>1</v>
      </c>
      <c r="B79" t="s">
        <v>117</v>
      </c>
      <c r="C79" t="s">
        <v>118</v>
      </c>
    </row>
    <row r="81" spans="1:3" x14ac:dyDescent="0.3">
      <c r="A81" s="1">
        <v>0</v>
      </c>
      <c r="B81" t="s">
        <v>119</v>
      </c>
      <c r="C81" t="s">
        <v>2557</v>
      </c>
    </row>
    <row r="82" spans="1:3" x14ac:dyDescent="0.3">
      <c r="A82" s="1">
        <v>1</v>
      </c>
      <c r="B82" t="s">
        <v>121</v>
      </c>
      <c r="C82" t="s">
        <v>2558</v>
      </c>
    </row>
    <row r="84" spans="1:3" x14ac:dyDescent="0.3">
      <c r="A84" s="1">
        <v>0</v>
      </c>
      <c r="B84" t="s">
        <v>123</v>
      </c>
      <c r="C84" t="s">
        <v>2559</v>
      </c>
    </row>
    <row r="85" spans="1:3" x14ac:dyDescent="0.3">
      <c r="A85" s="1">
        <v>1</v>
      </c>
      <c r="B85" t="s">
        <v>124</v>
      </c>
      <c r="C85" t="s">
        <v>2560</v>
      </c>
    </row>
    <row r="87" spans="1:3" x14ac:dyDescent="0.3">
      <c r="A87" s="1">
        <v>0</v>
      </c>
      <c r="B87" t="s">
        <v>126</v>
      </c>
      <c r="C87" t="s">
        <v>2561</v>
      </c>
    </row>
    <row r="88" spans="1:3" x14ac:dyDescent="0.3">
      <c r="A88" s="1">
        <v>1</v>
      </c>
      <c r="B88" t="s">
        <v>128</v>
      </c>
      <c r="C88" t="s">
        <v>2562</v>
      </c>
    </row>
    <row r="89" spans="1:3" x14ac:dyDescent="0.3">
      <c r="A89" s="1">
        <v>2</v>
      </c>
      <c r="B89" t="s">
        <v>130</v>
      </c>
      <c r="C89" t="s">
        <v>2563</v>
      </c>
    </row>
    <row r="90" spans="1:3" x14ac:dyDescent="0.3">
      <c r="A90" s="1">
        <v>3</v>
      </c>
      <c r="B90" t="s">
        <v>132</v>
      </c>
    </row>
    <row r="91" spans="1:3" x14ac:dyDescent="0.3">
      <c r="A91" s="1">
        <v>4</v>
      </c>
      <c r="B91" t="s">
        <v>134</v>
      </c>
    </row>
    <row r="92" spans="1:3" x14ac:dyDescent="0.3">
      <c r="A92" s="1">
        <v>5</v>
      </c>
      <c r="B92" t="s">
        <v>136</v>
      </c>
      <c r="C92" t="s">
        <v>2564</v>
      </c>
    </row>
    <row r="93" spans="1:3" x14ac:dyDescent="0.3">
      <c r="A93" s="1">
        <v>6</v>
      </c>
      <c r="B93" t="s">
        <v>138</v>
      </c>
      <c r="C93" t="s">
        <v>2518</v>
      </c>
    </row>
    <row r="94" spans="1:3" x14ac:dyDescent="0.3">
      <c r="A94" s="1">
        <v>7</v>
      </c>
      <c r="B94" t="s">
        <v>139</v>
      </c>
      <c r="C94" t="s">
        <v>2565</v>
      </c>
    </row>
    <row r="96" spans="1:3" x14ac:dyDescent="0.3">
      <c r="A96" s="1">
        <v>0</v>
      </c>
      <c r="B96" t="s">
        <v>140</v>
      </c>
      <c r="C96" t="s">
        <v>2566</v>
      </c>
    </row>
    <row r="97" spans="1:3" x14ac:dyDescent="0.3">
      <c r="A97" s="1">
        <v>1</v>
      </c>
      <c r="B97" t="s">
        <v>142</v>
      </c>
      <c r="C97" t="s">
        <v>2567</v>
      </c>
    </row>
    <row r="98" spans="1:3" x14ac:dyDescent="0.3">
      <c r="A98" s="1">
        <v>2</v>
      </c>
      <c r="B98" t="s">
        <v>144</v>
      </c>
      <c r="C98" t="s">
        <v>2568</v>
      </c>
    </row>
    <row r="99" spans="1:3" x14ac:dyDescent="0.3">
      <c r="A99" s="1">
        <v>3</v>
      </c>
      <c r="B99" t="s">
        <v>146</v>
      </c>
    </row>
    <row r="100" spans="1:3" x14ac:dyDescent="0.3">
      <c r="A100" s="1">
        <v>4</v>
      </c>
      <c r="B100" t="s">
        <v>148</v>
      </c>
    </row>
    <row r="101" spans="1:3" x14ac:dyDescent="0.3">
      <c r="A101" s="1">
        <v>5</v>
      </c>
      <c r="B101" t="s">
        <v>149</v>
      </c>
      <c r="C101" t="s">
        <v>2569</v>
      </c>
    </row>
    <row r="103" spans="1:3" x14ac:dyDescent="0.3">
      <c r="A103" s="1">
        <v>0</v>
      </c>
      <c r="B103" t="s">
        <v>151</v>
      </c>
      <c r="C103" t="s">
        <v>2570</v>
      </c>
    </row>
    <row r="104" spans="1:3" x14ac:dyDescent="0.3">
      <c r="A104" s="1">
        <v>1</v>
      </c>
      <c r="B104" t="s">
        <v>152</v>
      </c>
    </row>
    <row r="106" spans="1:3" x14ac:dyDescent="0.3">
      <c r="A106" s="1">
        <v>0</v>
      </c>
      <c r="B106" t="s">
        <v>23</v>
      </c>
      <c r="C106" t="s">
        <v>2516</v>
      </c>
    </row>
    <row r="107" spans="1:3" x14ac:dyDescent="0.3">
      <c r="A107" s="1">
        <v>1</v>
      </c>
      <c r="B107" t="s">
        <v>153</v>
      </c>
      <c r="C107" t="s">
        <v>2571</v>
      </c>
    </row>
    <row r="108" spans="1:3" x14ac:dyDescent="0.3">
      <c r="A108" s="1">
        <v>2</v>
      </c>
      <c r="B108" t="s">
        <v>155</v>
      </c>
      <c r="C108" t="s">
        <v>156</v>
      </c>
    </row>
    <row r="109" spans="1:3" x14ac:dyDescent="0.3">
      <c r="A109" s="1">
        <v>3</v>
      </c>
      <c r="B109" t="s">
        <v>157</v>
      </c>
      <c r="C109" t="s">
        <v>2572</v>
      </c>
    </row>
    <row r="110" spans="1:3" x14ac:dyDescent="0.3">
      <c r="A110" s="1">
        <v>4</v>
      </c>
      <c r="B110" t="s">
        <v>159</v>
      </c>
      <c r="C110" t="s">
        <v>2573</v>
      </c>
    </row>
    <row r="111" spans="1:3" x14ac:dyDescent="0.3">
      <c r="A111" s="1">
        <v>5</v>
      </c>
      <c r="B111" t="s">
        <v>161</v>
      </c>
      <c r="C111" t="s">
        <v>2574</v>
      </c>
    </row>
    <row r="112" spans="1:3" x14ac:dyDescent="0.3">
      <c r="A112" s="1">
        <v>6</v>
      </c>
      <c r="B112" t="s">
        <v>163</v>
      </c>
      <c r="C112" t="s">
        <v>2575</v>
      </c>
    </row>
    <row r="114" spans="1:3" x14ac:dyDescent="0.3">
      <c r="A114" s="1">
        <v>0</v>
      </c>
      <c r="B114" t="s">
        <v>165</v>
      </c>
      <c r="C114" t="s">
        <v>2576</v>
      </c>
    </row>
    <row r="115" spans="1:3" x14ac:dyDescent="0.3">
      <c r="A115" s="1">
        <v>1</v>
      </c>
      <c r="B115" t="s">
        <v>167</v>
      </c>
      <c r="C115" t="s">
        <v>2577</v>
      </c>
    </row>
    <row r="116" spans="1:3" x14ac:dyDescent="0.3">
      <c r="A116" s="1">
        <v>2</v>
      </c>
      <c r="B116" t="s">
        <v>169</v>
      </c>
      <c r="C116" t="s">
        <v>2578</v>
      </c>
    </row>
    <row r="117" spans="1:3" x14ac:dyDescent="0.3">
      <c r="A117" s="1">
        <v>3</v>
      </c>
      <c r="B117" t="s">
        <v>171</v>
      </c>
      <c r="C117" t="s">
        <v>2579</v>
      </c>
    </row>
    <row r="118" spans="1:3" x14ac:dyDescent="0.3">
      <c r="A118" s="1">
        <v>4</v>
      </c>
      <c r="B118" t="s">
        <v>173</v>
      </c>
      <c r="C118" t="s">
        <v>2580</v>
      </c>
    </row>
    <row r="119" spans="1:3" x14ac:dyDescent="0.3">
      <c r="A119" s="1">
        <v>5</v>
      </c>
      <c r="B119" t="s">
        <v>174</v>
      </c>
      <c r="C119" t="s">
        <v>2581</v>
      </c>
    </row>
    <row r="120" spans="1:3" x14ac:dyDescent="0.3">
      <c r="A120" s="1">
        <v>6</v>
      </c>
      <c r="B120" t="s">
        <v>175</v>
      </c>
      <c r="C120" t="s">
        <v>2582</v>
      </c>
    </row>
    <row r="121" spans="1:3" x14ac:dyDescent="0.3">
      <c r="A121" s="1">
        <v>7</v>
      </c>
      <c r="B121" t="s">
        <v>176</v>
      </c>
      <c r="C121" t="s">
        <v>2583</v>
      </c>
    </row>
    <row r="122" spans="1:3" x14ac:dyDescent="0.3">
      <c r="A122" s="1">
        <v>8</v>
      </c>
      <c r="B122" t="s">
        <v>177</v>
      </c>
      <c r="C122" t="s">
        <v>2584</v>
      </c>
    </row>
    <row r="123" spans="1:3" x14ac:dyDescent="0.3">
      <c r="A123" s="1">
        <v>9</v>
      </c>
      <c r="B123" t="s">
        <v>178</v>
      </c>
      <c r="C123" t="s">
        <v>2585</v>
      </c>
    </row>
    <row r="125" spans="1:3" x14ac:dyDescent="0.3">
      <c r="A125" s="1">
        <v>0</v>
      </c>
      <c r="B125" t="s">
        <v>179</v>
      </c>
      <c r="C125" t="s">
        <v>2586</v>
      </c>
    </row>
    <row r="126" spans="1:3" x14ac:dyDescent="0.3">
      <c r="A126" s="1">
        <v>1</v>
      </c>
      <c r="B126" t="s">
        <v>180</v>
      </c>
      <c r="C126" t="s">
        <v>2587</v>
      </c>
    </row>
    <row r="127" spans="1:3" x14ac:dyDescent="0.3">
      <c r="A127" s="1">
        <v>2</v>
      </c>
      <c r="B127" t="s">
        <v>181</v>
      </c>
      <c r="C127" t="s">
        <v>2588</v>
      </c>
    </row>
    <row r="128" spans="1:3" x14ac:dyDescent="0.3">
      <c r="A128" s="1">
        <v>3</v>
      </c>
      <c r="B128" t="s">
        <v>183</v>
      </c>
      <c r="C128" t="s">
        <v>2167</v>
      </c>
    </row>
    <row r="129" spans="1:8" x14ac:dyDescent="0.3">
      <c r="A129" s="1">
        <v>4</v>
      </c>
      <c r="B129" t="s">
        <v>185</v>
      </c>
      <c r="C129" t="s">
        <v>2589</v>
      </c>
    </row>
    <row r="130" spans="1:8" x14ac:dyDescent="0.3">
      <c r="A130" s="1">
        <v>5</v>
      </c>
      <c r="B130" t="s">
        <v>186</v>
      </c>
      <c r="C130" t="s">
        <v>2590</v>
      </c>
    </row>
    <row r="131" spans="1:8" x14ac:dyDescent="0.3">
      <c r="A131" s="1">
        <v>6</v>
      </c>
      <c r="B131" t="s">
        <v>187</v>
      </c>
      <c r="C131" t="s">
        <v>2591</v>
      </c>
    </row>
    <row r="132" spans="1:8" x14ac:dyDescent="0.3">
      <c r="A132" s="1">
        <v>7</v>
      </c>
      <c r="B132" t="s">
        <v>188</v>
      </c>
      <c r="C132" t="s">
        <v>2592</v>
      </c>
    </row>
    <row r="133" spans="1:8" x14ac:dyDescent="0.3">
      <c r="A133" s="1">
        <v>8</v>
      </c>
      <c r="B133" t="s">
        <v>189</v>
      </c>
      <c r="C133" t="s">
        <v>1997</v>
      </c>
    </row>
    <row r="134" spans="1:8" x14ac:dyDescent="0.3">
      <c r="A134" s="1">
        <v>9</v>
      </c>
      <c r="B134" t="s">
        <v>190</v>
      </c>
      <c r="C134" t="s">
        <v>2593</v>
      </c>
    </row>
    <row r="137" spans="1:8" x14ac:dyDescent="0.3">
      <c r="B137" s="1" t="s">
        <v>191</v>
      </c>
      <c r="C137" s="1" t="s">
        <v>192</v>
      </c>
      <c r="D137" s="1" t="s">
        <v>193</v>
      </c>
      <c r="E137" s="1" t="s">
        <v>194</v>
      </c>
      <c r="F137" s="1" t="s">
        <v>195</v>
      </c>
    </row>
    <row r="138" spans="1:8" x14ac:dyDescent="0.3">
      <c r="A138" s="1">
        <v>0</v>
      </c>
      <c r="B138" t="s">
        <v>2594</v>
      </c>
      <c r="C138" t="s">
        <v>2595</v>
      </c>
      <c r="D138" t="s">
        <v>2596</v>
      </c>
      <c r="E138" t="s">
        <v>2597</v>
      </c>
      <c r="F138">
        <v>57</v>
      </c>
    </row>
    <row r="139" spans="1:8" x14ac:dyDescent="0.3">
      <c r="A139" s="1">
        <v>1</v>
      </c>
      <c r="B139" t="s">
        <v>2598</v>
      </c>
      <c r="C139" t="s">
        <v>2599</v>
      </c>
      <c r="D139" t="s">
        <v>2600</v>
      </c>
      <c r="F139">
        <v>54</v>
      </c>
    </row>
    <row r="140" spans="1:8" x14ac:dyDescent="0.3">
      <c r="A140" s="1">
        <v>2</v>
      </c>
      <c r="B140" t="s">
        <v>2601</v>
      </c>
      <c r="C140" t="s">
        <v>2602</v>
      </c>
      <c r="D140" t="s">
        <v>2603</v>
      </c>
      <c r="E140" t="s">
        <v>2604</v>
      </c>
      <c r="F140">
        <v>58</v>
      </c>
    </row>
    <row r="141" spans="1:8" x14ac:dyDescent="0.3">
      <c r="A141" s="1">
        <v>3</v>
      </c>
      <c r="B141" t="s">
        <v>2605</v>
      </c>
      <c r="C141" t="s">
        <v>2606</v>
      </c>
      <c r="D141" t="s">
        <v>2607</v>
      </c>
      <c r="E141" t="s">
        <v>2608</v>
      </c>
      <c r="F141">
        <v>59</v>
      </c>
    </row>
    <row r="142" spans="1:8" x14ac:dyDescent="0.3">
      <c r="A142" s="1">
        <v>4</v>
      </c>
      <c r="B142" t="s">
        <v>2609</v>
      </c>
      <c r="C142" t="s">
        <v>2610</v>
      </c>
      <c r="D142" t="s">
        <v>2611</v>
      </c>
      <c r="F142">
        <v>62</v>
      </c>
    </row>
    <row r="144" spans="1:8" x14ac:dyDescent="0.3">
      <c r="B144" s="1" t="s">
        <v>318</v>
      </c>
      <c r="C144" s="1" t="s">
        <v>319</v>
      </c>
      <c r="D144" s="1" t="s">
        <v>320</v>
      </c>
      <c r="E144" s="1" t="s">
        <v>321</v>
      </c>
      <c r="F144" s="1" t="s">
        <v>322</v>
      </c>
      <c r="G144" s="1" t="s">
        <v>323</v>
      </c>
      <c r="H144" s="1" t="s">
        <v>324</v>
      </c>
    </row>
    <row r="145" spans="1:8" x14ac:dyDescent="0.3">
      <c r="A145" s="1">
        <v>0</v>
      </c>
      <c r="B145" t="s">
        <v>1257</v>
      </c>
      <c r="C145" t="s">
        <v>2612</v>
      </c>
      <c r="D145" t="s">
        <v>2613</v>
      </c>
      <c r="E145" t="s">
        <v>2614</v>
      </c>
      <c r="F145" t="s">
        <v>2615</v>
      </c>
      <c r="G145" t="s">
        <v>2050</v>
      </c>
    </row>
    <row r="146" spans="1:8" x14ac:dyDescent="0.3">
      <c r="A146" s="1">
        <v>1</v>
      </c>
      <c r="B146" t="s">
        <v>1263</v>
      </c>
      <c r="C146" t="s">
        <v>2616</v>
      </c>
      <c r="D146" t="s">
        <v>2617</v>
      </c>
      <c r="E146" t="s">
        <v>2618</v>
      </c>
      <c r="F146" t="s">
        <v>2619</v>
      </c>
      <c r="G146" t="s">
        <v>2620</v>
      </c>
    </row>
    <row r="147" spans="1:8" x14ac:dyDescent="0.3">
      <c r="A147" s="1">
        <v>2</v>
      </c>
      <c r="B147" t="s">
        <v>1269</v>
      </c>
      <c r="C147" t="s">
        <v>331</v>
      </c>
      <c r="D147" t="s">
        <v>331</v>
      </c>
      <c r="E147" t="s">
        <v>331</v>
      </c>
      <c r="F147" t="s">
        <v>331</v>
      </c>
      <c r="G147" t="s">
        <v>331</v>
      </c>
    </row>
    <row r="148" spans="1:8" x14ac:dyDescent="0.3">
      <c r="A148" s="1">
        <v>3</v>
      </c>
      <c r="B148" t="s">
        <v>1270</v>
      </c>
      <c r="C148" t="s">
        <v>331</v>
      </c>
      <c r="D148" t="s">
        <v>331</v>
      </c>
      <c r="E148" t="s">
        <v>331</v>
      </c>
      <c r="F148" t="s">
        <v>331</v>
      </c>
      <c r="G148" t="s">
        <v>331</v>
      </c>
    </row>
    <row r="149" spans="1:8" x14ac:dyDescent="0.3">
      <c r="A149" s="1">
        <v>4</v>
      </c>
      <c r="B149" t="s">
        <v>1271</v>
      </c>
      <c r="C149" t="s">
        <v>331</v>
      </c>
      <c r="D149" t="s">
        <v>331</v>
      </c>
      <c r="E149" t="s">
        <v>331</v>
      </c>
      <c r="F149" t="s">
        <v>331</v>
      </c>
      <c r="G149" t="s">
        <v>2621</v>
      </c>
    </row>
    <row r="150" spans="1:8" x14ac:dyDescent="0.3">
      <c r="A150" s="1">
        <v>5</v>
      </c>
      <c r="B150" t="s">
        <v>1272</v>
      </c>
      <c r="C150" t="s">
        <v>2622</v>
      </c>
      <c r="D150" t="s">
        <v>2623</v>
      </c>
      <c r="E150" t="s">
        <v>2624</v>
      </c>
      <c r="F150" t="s">
        <v>2625</v>
      </c>
      <c r="G150" t="s">
        <v>2626</v>
      </c>
    </row>
    <row r="151" spans="1:8" x14ac:dyDescent="0.3">
      <c r="A151" s="1">
        <v>6</v>
      </c>
      <c r="B151" t="s">
        <v>1278</v>
      </c>
      <c r="C151" t="s">
        <v>331</v>
      </c>
      <c r="D151" t="s">
        <v>2627</v>
      </c>
      <c r="E151" t="s">
        <v>2628</v>
      </c>
      <c r="F151" t="s">
        <v>2629</v>
      </c>
      <c r="G151" t="s">
        <v>2630</v>
      </c>
    </row>
    <row r="152" spans="1:8" x14ac:dyDescent="0.3">
      <c r="A152" s="1">
        <v>7</v>
      </c>
      <c r="B152" t="s">
        <v>1283</v>
      </c>
      <c r="C152" t="s">
        <v>2631</v>
      </c>
      <c r="D152" t="s">
        <v>2632</v>
      </c>
      <c r="E152" t="s">
        <v>2633</v>
      </c>
      <c r="F152" t="s">
        <v>2634</v>
      </c>
      <c r="G152" t="s">
        <v>2635</v>
      </c>
    </row>
    <row r="153" spans="1:8" x14ac:dyDescent="0.3">
      <c r="A153" s="1">
        <v>8</v>
      </c>
      <c r="B153" t="s">
        <v>1289</v>
      </c>
      <c r="C153" t="s">
        <v>2636</v>
      </c>
      <c r="D153" t="s">
        <v>2637</v>
      </c>
      <c r="E153" t="s">
        <v>2287</v>
      </c>
      <c r="F153" t="s">
        <v>2638</v>
      </c>
      <c r="G153" t="s">
        <v>2639</v>
      </c>
    </row>
    <row r="154" spans="1:8" x14ac:dyDescent="0.3">
      <c r="A154" s="1">
        <v>9</v>
      </c>
      <c r="B154" t="s">
        <v>1295</v>
      </c>
      <c r="C154" t="s">
        <v>2640</v>
      </c>
      <c r="D154" t="s">
        <v>2641</v>
      </c>
      <c r="E154" t="s">
        <v>2642</v>
      </c>
      <c r="F154" t="s">
        <v>2643</v>
      </c>
      <c r="G154" t="s">
        <v>2644</v>
      </c>
    </row>
    <row r="155" spans="1:8" x14ac:dyDescent="0.3">
      <c r="A155" s="1">
        <v>10</v>
      </c>
      <c r="B155" t="s">
        <v>1301</v>
      </c>
      <c r="C155" t="s">
        <v>2640</v>
      </c>
      <c r="D155" t="s">
        <v>2641</v>
      </c>
      <c r="E155" t="s">
        <v>2642</v>
      </c>
      <c r="F155" t="s">
        <v>2643</v>
      </c>
      <c r="G155" t="s">
        <v>2644</v>
      </c>
    </row>
    <row r="156" spans="1:8" x14ac:dyDescent="0.3">
      <c r="A156" s="1">
        <v>11</v>
      </c>
      <c r="B156" t="s">
        <v>439</v>
      </c>
      <c r="C156" t="s">
        <v>331</v>
      </c>
      <c r="D156" t="s">
        <v>331</v>
      </c>
      <c r="E156" t="s">
        <v>331</v>
      </c>
      <c r="F156" t="s">
        <v>331</v>
      </c>
      <c r="G156" t="s">
        <v>331</v>
      </c>
    </row>
    <row r="157" spans="1:8" x14ac:dyDescent="0.3">
      <c r="A157" s="1">
        <v>12</v>
      </c>
      <c r="B157" t="s">
        <v>1302</v>
      </c>
      <c r="C157" t="s">
        <v>331</v>
      </c>
      <c r="D157" t="s">
        <v>331</v>
      </c>
      <c r="E157" t="s">
        <v>331</v>
      </c>
      <c r="F157" t="s">
        <v>331</v>
      </c>
      <c r="G157" t="s">
        <v>331</v>
      </c>
    </row>
    <row r="158" spans="1:8" x14ac:dyDescent="0.3">
      <c r="A158" s="1">
        <v>13</v>
      </c>
      <c r="B158" t="s">
        <v>1303</v>
      </c>
      <c r="C158" t="s">
        <v>331</v>
      </c>
      <c r="D158" t="s">
        <v>2645</v>
      </c>
      <c r="E158" t="s">
        <v>2646</v>
      </c>
      <c r="F158" t="s">
        <v>2647</v>
      </c>
      <c r="G158" t="s">
        <v>2648</v>
      </c>
    </row>
    <row r="160" spans="1:8" x14ac:dyDescent="0.3">
      <c r="B160" s="1" t="s">
        <v>383</v>
      </c>
      <c r="C160" s="1" t="s">
        <v>319</v>
      </c>
      <c r="D160" s="1" t="s">
        <v>320</v>
      </c>
      <c r="E160" s="1" t="s">
        <v>321</v>
      </c>
      <c r="F160" s="1" t="s">
        <v>322</v>
      </c>
      <c r="G160" s="1" t="s">
        <v>323</v>
      </c>
      <c r="H160" s="1" t="s">
        <v>324</v>
      </c>
    </row>
    <row r="161" spans="1:7" x14ac:dyDescent="0.3">
      <c r="A161" s="1">
        <v>0</v>
      </c>
      <c r="B161" t="s">
        <v>1308</v>
      </c>
      <c r="C161" t="s">
        <v>2649</v>
      </c>
      <c r="D161" t="s">
        <v>2650</v>
      </c>
      <c r="E161" t="s">
        <v>2651</v>
      </c>
      <c r="F161" t="s">
        <v>2652</v>
      </c>
      <c r="G161" t="s">
        <v>2536</v>
      </c>
    </row>
    <row r="162" spans="1:7" x14ac:dyDescent="0.3">
      <c r="A162" s="1">
        <v>1</v>
      </c>
      <c r="B162" t="s">
        <v>1314</v>
      </c>
      <c r="C162" t="s">
        <v>331</v>
      </c>
      <c r="D162" t="s">
        <v>2653</v>
      </c>
      <c r="E162" t="s">
        <v>2654</v>
      </c>
      <c r="F162" t="s">
        <v>542</v>
      </c>
      <c r="G162" t="s">
        <v>1953</v>
      </c>
    </row>
    <row r="163" spans="1:7" x14ac:dyDescent="0.3">
      <c r="A163" s="1">
        <v>2</v>
      </c>
      <c r="B163" t="s">
        <v>1319</v>
      </c>
      <c r="C163" t="s">
        <v>483</v>
      </c>
      <c r="D163" t="s">
        <v>534</v>
      </c>
      <c r="E163" t="s">
        <v>2655</v>
      </c>
      <c r="F163" t="s">
        <v>2656</v>
      </c>
      <c r="G163" t="s">
        <v>2657</v>
      </c>
    </row>
    <row r="164" spans="1:7" x14ac:dyDescent="0.3">
      <c r="A164" s="1">
        <v>3</v>
      </c>
      <c r="B164" t="s">
        <v>1325</v>
      </c>
      <c r="C164" t="s">
        <v>331</v>
      </c>
      <c r="D164" t="s">
        <v>2658</v>
      </c>
      <c r="E164" t="s">
        <v>2659</v>
      </c>
      <c r="F164" t="s">
        <v>2660</v>
      </c>
      <c r="G164" t="s">
        <v>2661</v>
      </c>
    </row>
    <row r="165" spans="1:7" x14ac:dyDescent="0.3">
      <c r="A165" s="1">
        <v>4</v>
      </c>
      <c r="B165" t="s">
        <v>1330</v>
      </c>
      <c r="C165" t="s">
        <v>2662</v>
      </c>
      <c r="D165" t="s">
        <v>2663</v>
      </c>
      <c r="E165" t="s">
        <v>2664</v>
      </c>
      <c r="F165" t="s">
        <v>2665</v>
      </c>
      <c r="G165" t="s">
        <v>2666</v>
      </c>
    </row>
    <row r="166" spans="1:7" x14ac:dyDescent="0.3">
      <c r="A166" s="1">
        <v>5</v>
      </c>
      <c r="B166" t="s">
        <v>1336</v>
      </c>
      <c r="C166" t="s">
        <v>331</v>
      </c>
      <c r="D166" t="s">
        <v>2667</v>
      </c>
      <c r="E166" t="s">
        <v>2668</v>
      </c>
      <c r="F166" t="s">
        <v>2669</v>
      </c>
      <c r="G166" t="s">
        <v>2670</v>
      </c>
    </row>
    <row r="167" spans="1:7" x14ac:dyDescent="0.3">
      <c r="A167" s="1">
        <v>6</v>
      </c>
      <c r="B167" t="s">
        <v>1341</v>
      </c>
      <c r="C167" t="s">
        <v>331</v>
      </c>
      <c r="D167" t="s">
        <v>331</v>
      </c>
      <c r="E167" t="s">
        <v>331</v>
      </c>
      <c r="F167" t="s">
        <v>331</v>
      </c>
      <c r="G167" t="s">
        <v>2671</v>
      </c>
    </row>
    <row r="168" spans="1:7" x14ac:dyDescent="0.3">
      <c r="A168" s="1">
        <v>7</v>
      </c>
      <c r="B168" t="s">
        <v>1343</v>
      </c>
      <c r="C168" t="s">
        <v>2672</v>
      </c>
      <c r="D168" t="s">
        <v>2673</v>
      </c>
      <c r="E168" t="s">
        <v>2674</v>
      </c>
      <c r="F168" t="s">
        <v>2675</v>
      </c>
      <c r="G168" t="s">
        <v>2676</v>
      </c>
    </row>
    <row r="169" spans="1:7" x14ac:dyDescent="0.3">
      <c r="A169" s="1">
        <v>8</v>
      </c>
      <c r="B169" t="s">
        <v>1349</v>
      </c>
      <c r="C169" t="s">
        <v>2313</v>
      </c>
      <c r="D169" t="s">
        <v>2677</v>
      </c>
      <c r="E169" t="s">
        <v>2678</v>
      </c>
      <c r="F169" t="s">
        <v>2679</v>
      </c>
      <c r="G169" t="s">
        <v>2680</v>
      </c>
    </row>
    <row r="170" spans="1:7" x14ac:dyDescent="0.3">
      <c r="A170" s="1">
        <v>9</v>
      </c>
      <c r="B170" t="s">
        <v>1355</v>
      </c>
      <c r="C170" t="s">
        <v>331</v>
      </c>
      <c r="D170" t="s">
        <v>331</v>
      </c>
      <c r="E170" t="s">
        <v>331</v>
      </c>
      <c r="F170" t="s">
        <v>331</v>
      </c>
      <c r="G170" t="s">
        <v>331</v>
      </c>
    </row>
    <row r="171" spans="1:7" x14ac:dyDescent="0.3">
      <c r="A171" s="1">
        <v>10</v>
      </c>
      <c r="B171" t="s">
        <v>1356</v>
      </c>
      <c r="C171" t="s">
        <v>2681</v>
      </c>
      <c r="D171" t="s">
        <v>2682</v>
      </c>
      <c r="E171" t="s">
        <v>2683</v>
      </c>
      <c r="F171" t="s">
        <v>2684</v>
      </c>
      <c r="G171" t="s">
        <v>2685</v>
      </c>
    </row>
    <row r="172" spans="1:7" x14ac:dyDescent="0.3">
      <c r="A172" s="1">
        <v>11</v>
      </c>
      <c r="B172" t="s">
        <v>1362</v>
      </c>
      <c r="C172" t="s">
        <v>2686</v>
      </c>
      <c r="D172" t="s">
        <v>2682</v>
      </c>
      <c r="E172" t="s">
        <v>2683</v>
      </c>
      <c r="F172" t="s">
        <v>2684</v>
      </c>
      <c r="G172" t="s">
        <v>2687</v>
      </c>
    </row>
    <row r="173" spans="1:7" x14ac:dyDescent="0.3">
      <c r="A173" s="1">
        <v>12</v>
      </c>
      <c r="B173" t="s">
        <v>1368</v>
      </c>
      <c r="C173" t="s">
        <v>2688</v>
      </c>
      <c r="D173" t="s">
        <v>2689</v>
      </c>
      <c r="E173" t="s">
        <v>2690</v>
      </c>
      <c r="F173" t="s">
        <v>2686</v>
      </c>
      <c r="G173" t="s">
        <v>2691</v>
      </c>
    </row>
    <row r="174" spans="1:7" x14ac:dyDescent="0.3">
      <c r="A174" s="1">
        <v>13</v>
      </c>
      <c r="B174" t="s">
        <v>1374</v>
      </c>
      <c r="C174" t="s">
        <v>2692</v>
      </c>
      <c r="D174" t="s">
        <v>2693</v>
      </c>
      <c r="E174" t="s">
        <v>2694</v>
      </c>
      <c r="F174" t="s">
        <v>2695</v>
      </c>
      <c r="G174" t="s">
        <v>2696</v>
      </c>
    </row>
    <row r="175" spans="1:7" x14ac:dyDescent="0.3">
      <c r="A175" s="1">
        <v>14</v>
      </c>
      <c r="B175" t="s">
        <v>1380</v>
      </c>
      <c r="C175" t="s">
        <v>2697</v>
      </c>
      <c r="D175" t="s">
        <v>2698</v>
      </c>
      <c r="E175" t="s">
        <v>2699</v>
      </c>
      <c r="F175" t="s">
        <v>2700</v>
      </c>
      <c r="G175" t="s">
        <v>2701</v>
      </c>
    </row>
    <row r="176" spans="1:7" x14ac:dyDescent="0.3">
      <c r="A176" s="1">
        <v>15</v>
      </c>
      <c r="B176" t="s">
        <v>1386</v>
      </c>
      <c r="C176" t="s">
        <v>2064</v>
      </c>
      <c r="D176" t="s">
        <v>2702</v>
      </c>
      <c r="E176" t="s">
        <v>2703</v>
      </c>
      <c r="F176" t="s">
        <v>2704</v>
      </c>
      <c r="G176" t="s">
        <v>2705</v>
      </c>
    </row>
    <row r="177" spans="1:7" x14ac:dyDescent="0.3">
      <c r="A177" s="1">
        <v>16</v>
      </c>
      <c r="B177" t="s">
        <v>407</v>
      </c>
      <c r="C177" t="s">
        <v>2706</v>
      </c>
      <c r="D177" t="s">
        <v>2707</v>
      </c>
      <c r="E177" t="s">
        <v>2708</v>
      </c>
      <c r="F177" t="s">
        <v>2709</v>
      </c>
      <c r="G177" t="s">
        <v>2282</v>
      </c>
    </row>
    <row r="178" spans="1:7" x14ac:dyDescent="0.3">
      <c r="A178" s="1">
        <v>17</v>
      </c>
      <c r="B178" t="s">
        <v>1397</v>
      </c>
      <c r="C178" t="s">
        <v>779</v>
      </c>
      <c r="D178" t="s">
        <v>2710</v>
      </c>
      <c r="E178" t="s">
        <v>2711</v>
      </c>
      <c r="F178" t="s">
        <v>2712</v>
      </c>
      <c r="G178" t="s">
        <v>2713</v>
      </c>
    </row>
    <row r="179" spans="1:7" x14ac:dyDescent="0.3">
      <c r="A179" s="1">
        <v>18</v>
      </c>
      <c r="B179" t="s">
        <v>1403</v>
      </c>
      <c r="C179" t="s">
        <v>331</v>
      </c>
      <c r="D179" t="s">
        <v>2714</v>
      </c>
      <c r="E179" t="s">
        <v>2715</v>
      </c>
      <c r="F179" t="s">
        <v>2716</v>
      </c>
      <c r="G179" t="s">
        <v>2717</v>
      </c>
    </row>
    <row r="180" spans="1:7" x14ac:dyDescent="0.3">
      <c r="A180" s="1">
        <v>19</v>
      </c>
      <c r="B180" t="s">
        <v>1407</v>
      </c>
      <c r="C180" t="s">
        <v>331</v>
      </c>
      <c r="D180" t="s">
        <v>331</v>
      </c>
      <c r="E180" t="s">
        <v>331</v>
      </c>
      <c r="F180" t="s">
        <v>331</v>
      </c>
      <c r="G180" t="s">
        <v>2718</v>
      </c>
    </row>
    <row r="181" spans="1:7" x14ac:dyDescent="0.3">
      <c r="A181" s="1">
        <v>20</v>
      </c>
      <c r="B181" t="s">
        <v>1409</v>
      </c>
      <c r="C181" t="s">
        <v>331</v>
      </c>
      <c r="D181" t="s">
        <v>331</v>
      </c>
      <c r="E181" t="s">
        <v>331</v>
      </c>
      <c r="F181" t="s">
        <v>331</v>
      </c>
      <c r="G181" t="s">
        <v>331</v>
      </c>
    </row>
    <row r="182" spans="1:7" x14ac:dyDescent="0.3">
      <c r="A182" s="1">
        <v>21</v>
      </c>
      <c r="B182" t="s">
        <v>420</v>
      </c>
      <c r="C182" t="s">
        <v>331</v>
      </c>
      <c r="D182" t="s">
        <v>331</v>
      </c>
      <c r="E182" t="s">
        <v>331</v>
      </c>
      <c r="F182" t="s">
        <v>331</v>
      </c>
      <c r="G182" t="s">
        <v>331</v>
      </c>
    </row>
    <row r="183" spans="1:7" x14ac:dyDescent="0.3">
      <c r="A183" s="1">
        <v>22</v>
      </c>
      <c r="B183" t="s">
        <v>1412</v>
      </c>
      <c r="C183" t="s">
        <v>331</v>
      </c>
      <c r="D183" t="s">
        <v>331</v>
      </c>
      <c r="E183" t="s">
        <v>331</v>
      </c>
      <c r="F183" t="s">
        <v>331</v>
      </c>
      <c r="G183" t="s">
        <v>331</v>
      </c>
    </row>
    <row r="184" spans="1:7" x14ac:dyDescent="0.3">
      <c r="A184" s="1">
        <v>23</v>
      </c>
      <c r="B184" t="s">
        <v>426</v>
      </c>
      <c r="C184" t="s">
        <v>331</v>
      </c>
      <c r="D184" t="s">
        <v>331</v>
      </c>
      <c r="E184" t="s">
        <v>331</v>
      </c>
      <c r="F184" t="s">
        <v>331</v>
      </c>
      <c r="G184" t="s">
        <v>331</v>
      </c>
    </row>
    <row r="185" spans="1:7" x14ac:dyDescent="0.3">
      <c r="A185" s="1">
        <v>24</v>
      </c>
      <c r="B185" t="s">
        <v>408</v>
      </c>
      <c r="C185" t="s">
        <v>2719</v>
      </c>
      <c r="D185" t="s">
        <v>2720</v>
      </c>
      <c r="E185" t="s">
        <v>551</v>
      </c>
      <c r="F185" t="s">
        <v>2721</v>
      </c>
      <c r="G185" t="s">
        <v>2722</v>
      </c>
    </row>
    <row r="186" spans="1:7" x14ac:dyDescent="0.3">
      <c r="A186" s="1">
        <v>25</v>
      </c>
      <c r="B186" t="s">
        <v>440</v>
      </c>
      <c r="C186" t="s">
        <v>2723</v>
      </c>
      <c r="D186" t="s">
        <v>2724</v>
      </c>
      <c r="E186" t="s">
        <v>2725</v>
      </c>
      <c r="F186" t="s">
        <v>2726</v>
      </c>
      <c r="G186" t="s">
        <v>2727</v>
      </c>
    </row>
    <row r="187" spans="1:7" x14ac:dyDescent="0.3">
      <c r="A187" s="1">
        <v>26</v>
      </c>
      <c r="B187" t="s">
        <v>446</v>
      </c>
      <c r="C187" t="s">
        <v>331</v>
      </c>
      <c r="D187" t="s">
        <v>1987</v>
      </c>
      <c r="E187" t="s">
        <v>2728</v>
      </c>
      <c r="F187" t="s">
        <v>2729</v>
      </c>
      <c r="G187" t="s">
        <v>2730</v>
      </c>
    </row>
    <row r="188" spans="1:7" x14ac:dyDescent="0.3">
      <c r="A188" s="1">
        <v>27</v>
      </c>
      <c r="B188" t="s">
        <v>451</v>
      </c>
      <c r="C188" t="s">
        <v>331</v>
      </c>
      <c r="D188" t="s">
        <v>331</v>
      </c>
      <c r="E188" t="s">
        <v>331</v>
      </c>
      <c r="F188" t="s">
        <v>331</v>
      </c>
      <c r="G188" t="s">
        <v>2731</v>
      </c>
    </row>
    <row r="189" spans="1:7" x14ac:dyDescent="0.3">
      <c r="A189" s="1">
        <v>28</v>
      </c>
      <c r="B189" t="s">
        <v>1418</v>
      </c>
      <c r="C189" t="s">
        <v>2732</v>
      </c>
      <c r="D189" t="s">
        <v>2733</v>
      </c>
      <c r="E189" t="s">
        <v>2734</v>
      </c>
      <c r="F189" t="s">
        <v>2735</v>
      </c>
      <c r="G189" t="s">
        <v>2736</v>
      </c>
    </row>
    <row r="190" spans="1:7" x14ac:dyDescent="0.3">
      <c r="A190" s="1">
        <v>29</v>
      </c>
      <c r="B190" t="s">
        <v>1424</v>
      </c>
      <c r="C190" t="s">
        <v>2737</v>
      </c>
      <c r="D190" t="s">
        <v>2738</v>
      </c>
      <c r="E190" t="s">
        <v>2739</v>
      </c>
      <c r="F190" t="s">
        <v>2740</v>
      </c>
      <c r="G190" t="s">
        <v>2741</v>
      </c>
    </row>
    <row r="191" spans="1:7" x14ac:dyDescent="0.3">
      <c r="A191" s="1">
        <v>30</v>
      </c>
      <c r="B191" t="s">
        <v>1430</v>
      </c>
      <c r="C191" t="s">
        <v>331</v>
      </c>
      <c r="D191" t="s">
        <v>331</v>
      </c>
      <c r="E191" t="s">
        <v>331</v>
      </c>
      <c r="F191" t="s">
        <v>331</v>
      </c>
      <c r="G191" t="s">
        <v>331</v>
      </c>
    </row>
    <row r="192" spans="1:7" x14ac:dyDescent="0.3">
      <c r="A192" s="1">
        <v>31</v>
      </c>
      <c r="B192" t="s">
        <v>1433</v>
      </c>
      <c r="C192" t="s">
        <v>2742</v>
      </c>
      <c r="D192" t="s">
        <v>350</v>
      </c>
      <c r="E192" t="s">
        <v>636</v>
      </c>
      <c r="F192" t="s">
        <v>2743</v>
      </c>
      <c r="G192" t="s">
        <v>2744</v>
      </c>
    </row>
    <row r="193" spans="1:7" x14ac:dyDescent="0.3">
      <c r="A193" s="1">
        <v>32</v>
      </c>
      <c r="B193" t="s">
        <v>1439</v>
      </c>
      <c r="C193" t="s">
        <v>331</v>
      </c>
      <c r="D193" t="s">
        <v>331</v>
      </c>
      <c r="E193" t="s">
        <v>331</v>
      </c>
      <c r="F193" t="s">
        <v>331</v>
      </c>
      <c r="G193" t="s">
        <v>331</v>
      </c>
    </row>
    <row r="194" spans="1:7" x14ac:dyDescent="0.3">
      <c r="A194" s="1">
        <v>33</v>
      </c>
      <c r="B194" t="s">
        <v>478</v>
      </c>
      <c r="C194" t="s">
        <v>331</v>
      </c>
      <c r="D194" t="s">
        <v>331</v>
      </c>
      <c r="E194" t="s">
        <v>331</v>
      </c>
      <c r="F194" t="s">
        <v>331</v>
      </c>
      <c r="G194" t="s">
        <v>331</v>
      </c>
    </row>
    <row r="195" spans="1:7" x14ac:dyDescent="0.3">
      <c r="A195" s="1">
        <v>34</v>
      </c>
      <c r="B195" t="s">
        <v>479</v>
      </c>
      <c r="C195" t="s">
        <v>331</v>
      </c>
      <c r="D195" t="s">
        <v>331</v>
      </c>
      <c r="E195" t="s">
        <v>331</v>
      </c>
      <c r="F195" t="s">
        <v>331</v>
      </c>
      <c r="G195" t="s">
        <v>331</v>
      </c>
    </row>
    <row r="196" spans="1:7" x14ac:dyDescent="0.3">
      <c r="A196" s="1">
        <v>35</v>
      </c>
      <c r="B196" t="s">
        <v>480</v>
      </c>
      <c r="C196" t="s">
        <v>331</v>
      </c>
      <c r="D196" t="s">
        <v>331</v>
      </c>
      <c r="E196" t="s">
        <v>331</v>
      </c>
      <c r="F196" t="s">
        <v>331</v>
      </c>
      <c r="G196" t="s">
        <v>331</v>
      </c>
    </row>
    <row r="197" spans="1:7" x14ac:dyDescent="0.3">
      <c r="A197" s="1">
        <v>36</v>
      </c>
      <c r="B197" t="s">
        <v>481</v>
      </c>
      <c r="C197" t="s">
        <v>2745</v>
      </c>
      <c r="D197" t="s">
        <v>2746</v>
      </c>
      <c r="E197" t="s">
        <v>2747</v>
      </c>
      <c r="F197" t="s">
        <v>2748</v>
      </c>
      <c r="G197" t="s">
        <v>2749</v>
      </c>
    </row>
    <row r="198" spans="1:7" x14ac:dyDescent="0.3">
      <c r="A198" s="1">
        <v>37</v>
      </c>
      <c r="B198" t="s">
        <v>486</v>
      </c>
      <c r="C198" t="s">
        <v>331</v>
      </c>
      <c r="D198" t="s">
        <v>331</v>
      </c>
      <c r="E198" t="s">
        <v>331</v>
      </c>
      <c r="F198" t="s">
        <v>331</v>
      </c>
      <c r="G198" t="s">
        <v>331</v>
      </c>
    </row>
    <row r="199" spans="1:7" x14ac:dyDescent="0.3">
      <c r="A199" s="1">
        <v>38</v>
      </c>
      <c r="B199" t="s">
        <v>487</v>
      </c>
      <c r="C199" t="s">
        <v>2745</v>
      </c>
      <c r="D199" t="s">
        <v>2746</v>
      </c>
      <c r="E199" t="s">
        <v>2747</v>
      </c>
      <c r="F199" t="s">
        <v>2748</v>
      </c>
      <c r="G199" t="s">
        <v>2749</v>
      </c>
    </row>
    <row r="200" spans="1:7" x14ac:dyDescent="0.3">
      <c r="A200" s="1">
        <v>39</v>
      </c>
      <c r="B200" t="s">
        <v>488</v>
      </c>
      <c r="C200" t="s">
        <v>331</v>
      </c>
      <c r="D200" t="s">
        <v>2750</v>
      </c>
      <c r="E200" t="s">
        <v>2751</v>
      </c>
      <c r="F200" t="s">
        <v>2752</v>
      </c>
      <c r="G200" t="s">
        <v>2753</v>
      </c>
    </row>
    <row r="201" spans="1:7" x14ac:dyDescent="0.3">
      <c r="A201" s="1">
        <v>40</v>
      </c>
      <c r="B201" t="s">
        <v>1457</v>
      </c>
      <c r="C201" t="s">
        <v>331</v>
      </c>
      <c r="D201" t="s">
        <v>331</v>
      </c>
      <c r="E201" t="s">
        <v>331</v>
      </c>
      <c r="F201" t="s">
        <v>331</v>
      </c>
      <c r="G201" t="s">
        <v>2754</v>
      </c>
    </row>
    <row r="202" spans="1:7" x14ac:dyDescent="0.3">
      <c r="A202" s="1">
        <v>41</v>
      </c>
      <c r="B202" t="s">
        <v>495</v>
      </c>
      <c r="C202" t="s">
        <v>331</v>
      </c>
      <c r="D202" t="s">
        <v>331</v>
      </c>
      <c r="E202" t="s">
        <v>331</v>
      </c>
      <c r="F202" t="s">
        <v>331</v>
      </c>
      <c r="G202" t="s">
        <v>331</v>
      </c>
    </row>
    <row r="203" spans="1:7" x14ac:dyDescent="0.3">
      <c r="A203" s="1">
        <v>42</v>
      </c>
      <c r="B203" t="s">
        <v>496</v>
      </c>
      <c r="C203" t="s">
        <v>331</v>
      </c>
      <c r="D203" t="s">
        <v>331</v>
      </c>
      <c r="E203" t="s">
        <v>331</v>
      </c>
      <c r="F203" t="s">
        <v>331</v>
      </c>
      <c r="G203" t="s">
        <v>331</v>
      </c>
    </row>
    <row r="204" spans="1:7" x14ac:dyDescent="0.3">
      <c r="A204" s="1">
        <v>43</v>
      </c>
      <c r="B204" t="s">
        <v>497</v>
      </c>
      <c r="C204" t="s">
        <v>331</v>
      </c>
      <c r="D204" t="s">
        <v>331</v>
      </c>
      <c r="E204" t="s">
        <v>331</v>
      </c>
      <c r="F204" t="s">
        <v>331</v>
      </c>
      <c r="G204" t="s">
        <v>331</v>
      </c>
    </row>
    <row r="205" spans="1:7" x14ac:dyDescent="0.3">
      <c r="A205" s="1">
        <v>44</v>
      </c>
      <c r="B205" t="s">
        <v>498</v>
      </c>
      <c r="C205" t="s">
        <v>331</v>
      </c>
      <c r="D205" t="s">
        <v>331</v>
      </c>
      <c r="E205" t="s">
        <v>331</v>
      </c>
      <c r="F205" t="s">
        <v>331</v>
      </c>
      <c r="G205" t="s">
        <v>331</v>
      </c>
    </row>
    <row r="206" spans="1:7" x14ac:dyDescent="0.3">
      <c r="A206" s="1">
        <v>45</v>
      </c>
      <c r="B206" t="s">
        <v>499</v>
      </c>
      <c r="C206" t="s">
        <v>331</v>
      </c>
      <c r="D206" t="s">
        <v>331</v>
      </c>
      <c r="E206" t="s">
        <v>331</v>
      </c>
      <c r="F206" t="s">
        <v>331</v>
      </c>
      <c r="G206" t="s">
        <v>331</v>
      </c>
    </row>
    <row r="207" spans="1:7" x14ac:dyDescent="0.3">
      <c r="A207" s="1">
        <v>46</v>
      </c>
      <c r="B207" t="s">
        <v>500</v>
      </c>
      <c r="C207" t="s">
        <v>331</v>
      </c>
      <c r="D207" t="s">
        <v>331</v>
      </c>
      <c r="E207" t="s">
        <v>331</v>
      </c>
      <c r="F207" t="s">
        <v>331</v>
      </c>
      <c r="G207" t="s">
        <v>331</v>
      </c>
    </row>
    <row r="208" spans="1:7" x14ac:dyDescent="0.3">
      <c r="A208" s="1">
        <v>47</v>
      </c>
      <c r="B208" t="s">
        <v>501</v>
      </c>
      <c r="C208" t="s">
        <v>2745</v>
      </c>
      <c r="D208" t="s">
        <v>2746</v>
      </c>
      <c r="E208" t="s">
        <v>2747</v>
      </c>
      <c r="F208" t="s">
        <v>2748</v>
      </c>
      <c r="G208" t="s">
        <v>2749</v>
      </c>
    </row>
    <row r="209" spans="1:8" x14ac:dyDescent="0.3">
      <c r="A209" s="1">
        <v>48</v>
      </c>
      <c r="B209" t="s">
        <v>502</v>
      </c>
      <c r="C209" t="s">
        <v>2755</v>
      </c>
      <c r="D209" t="s">
        <v>275</v>
      </c>
      <c r="E209" t="s">
        <v>2756</v>
      </c>
      <c r="F209" t="s">
        <v>2757</v>
      </c>
      <c r="G209" t="s">
        <v>2758</v>
      </c>
    </row>
    <row r="210" spans="1:8" x14ac:dyDescent="0.3">
      <c r="A210" s="1">
        <v>49</v>
      </c>
      <c r="B210" t="s">
        <v>508</v>
      </c>
      <c r="C210" t="s">
        <v>331</v>
      </c>
      <c r="D210" t="s">
        <v>2759</v>
      </c>
      <c r="E210" t="s">
        <v>2760</v>
      </c>
      <c r="F210" t="s">
        <v>2761</v>
      </c>
      <c r="G210" t="s">
        <v>2762</v>
      </c>
    </row>
    <row r="211" spans="1:8" x14ac:dyDescent="0.3">
      <c r="A211" s="1">
        <v>50</v>
      </c>
      <c r="B211" t="s">
        <v>513</v>
      </c>
      <c r="C211" t="s">
        <v>2763</v>
      </c>
      <c r="D211" t="s">
        <v>2764</v>
      </c>
      <c r="E211" t="s">
        <v>2765</v>
      </c>
      <c r="F211" t="s">
        <v>2766</v>
      </c>
      <c r="G211" t="s">
        <v>2767</v>
      </c>
    </row>
    <row r="212" spans="1:8" x14ac:dyDescent="0.3">
      <c r="A212" s="1">
        <v>51</v>
      </c>
      <c r="B212" t="s">
        <v>518</v>
      </c>
      <c r="C212" t="s">
        <v>260</v>
      </c>
      <c r="D212" t="s">
        <v>2768</v>
      </c>
      <c r="E212" t="s">
        <v>262</v>
      </c>
      <c r="F212" t="s">
        <v>2769</v>
      </c>
      <c r="G212" t="s">
        <v>2770</v>
      </c>
    </row>
    <row r="213" spans="1:8" x14ac:dyDescent="0.3">
      <c r="A213" s="1">
        <v>52</v>
      </c>
      <c r="B213" t="s">
        <v>524</v>
      </c>
      <c r="C213" t="s">
        <v>331</v>
      </c>
      <c r="D213" t="s">
        <v>2771</v>
      </c>
      <c r="E213" t="s">
        <v>2772</v>
      </c>
      <c r="F213" t="s">
        <v>2773</v>
      </c>
      <c r="G213" t="s">
        <v>2774</v>
      </c>
    </row>
    <row r="214" spans="1:8" x14ac:dyDescent="0.3">
      <c r="A214" s="1">
        <v>53</v>
      </c>
      <c r="B214" t="s">
        <v>529</v>
      </c>
      <c r="C214" t="s">
        <v>2775</v>
      </c>
      <c r="D214" t="s">
        <v>2765</v>
      </c>
      <c r="E214" t="s">
        <v>2295</v>
      </c>
      <c r="F214" t="s">
        <v>2776</v>
      </c>
      <c r="G214" t="s">
        <v>2777</v>
      </c>
    </row>
    <row r="216" spans="1:8" x14ac:dyDescent="0.3">
      <c r="B216" s="1" t="s">
        <v>318</v>
      </c>
      <c r="C216" s="1" t="s">
        <v>319</v>
      </c>
      <c r="D216" s="1" t="s">
        <v>320</v>
      </c>
      <c r="E216" s="1" t="s">
        <v>321</v>
      </c>
      <c r="F216" s="1" t="s">
        <v>322</v>
      </c>
      <c r="G216" s="1" t="s">
        <v>323</v>
      </c>
      <c r="H216" s="1" t="s">
        <v>324</v>
      </c>
    </row>
    <row r="217" spans="1:8" x14ac:dyDescent="0.3">
      <c r="A217" s="1">
        <v>0</v>
      </c>
      <c r="B217" t="s">
        <v>1488</v>
      </c>
      <c r="C217" t="s">
        <v>2778</v>
      </c>
      <c r="D217" t="s">
        <v>2779</v>
      </c>
      <c r="E217" t="s">
        <v>2780</v>
      </c>
      <c r="F217" t="s">
        <v>2781</v>
      </c>
      <c r="G217" t="s">
        <v>2782</v>
      </c>
    </row>
    <row r="218" spans="1:8" x14ac:dyDescent="0.3">
      <c r="A218" s="1">
        <v>1</v>
      </c>
      <c r="B218" t="s">
        <v>1494</v>
      </c>
      <c r="C218" t="s">
        <v>331</v>
      </c>
      <c r="D218" t="s">
        <v>2783</v>
      </c>
      <c r="E218" t="s">
        <v>2784</v>
      </c>
      <c r="F218" t="s">
        <v>1758</v>
      </c>
      <c r="G218" t="s">
        <v>2785</v>
      </c>
    </row>
    <row r="219" spans="1:8" x14ac:dyDescent="0.3">
      <c r="A219" s="1">
        <v>2</v>
      </c>
      <c r="B219" t="s">
        <v>1499</v>
      </c>
      <c r="C219" t="s">
        <v>2786</v>
      </c>
      <c r="D219" t="s">
        <v>2787</v>
      </c>
      <c r="E219" t="s">
        <v>2788</v>
      </c>
      <c r="F219" t="s">
        <v>2789</v>
      </c>
      <c r="G219" t="s">
        <v>2790</v>
      </c>
    </row>
    <row r="220" spans="1:8" x14ac:dyDescent="0.3">
      <c r="A220" s="1">
        <v>3</v>
      </c>
      <c r="B220" t="s">
        <v>1505</v>
      </c>
      <c r="C220" t="s">
        <v>454</v>
      </c>
      <c r="D220" t="s">
        <v>2791</v>
      </c>
      <c r="E220" t="s">
        <v>2792</v>
      </c>
      <c r="F220" t="s">
        <v>675</v>
      </c>
      <c r="G220" t="s">
        <v>2793</v>
      </c>
    </row>
    <row r="221" spans="1:8" x14ac:dyDescent="0.3">
      <c r="A221" s="1">
        <v>4</v>
      </c>
      <c r="B221" t="s">
        <v>1511</v>
      </c>
      <c r="C221" t="s">
        <v>331</v>
      </c>
      <c r="D221" t="s">
        <v>331</v>
      </c>
      <c r="E221" t="s">
        <v>331</v>
      </c>
      <c r="F221" t="s">
        <v>331</v>
      </c>
      <c r="G221" t="s">
        <v>331</v>
      </c>
    </row>
    <row r="222" spans="1:8" x14ac:dyDescent="0.3">
      <c r="A222" s="1">
        <v>5</v>
      </c>
      <c r="B222" t="s">
        <v>1516</v>
      </c>
      <c r="C222" t="s">
        <v>331</v>
      </c>
      <c r="D222" t="s">
        <v>331</v>
      </c>
      <c r="E222" t="s">
        <v>331</v>
      </c>
      <c r="F222" t="s">
        <v>331</v>
      </c>
      <c r="G222" t="s">
        <v>331</v>
      </c>
    </row>
    <row r="223" spans="1:8" x14ac:dyDescent="0.3">
      <c r="A223" s="1">
        <v>6</v>
      </c>
      <c r="B223" t="s">
        <v>1517</v>
      </c>
      <c r="C223" t="s">
        <v>331</v>
      </c>
      <c r="D223" t="s">
        <v>331</v>
      </c>
      <c r="E223" t="s">
        <v>331</v>
      </c>
      <c r="F223" t="s">
        <v>331</v>
      </c>
      <c r="G223" t="s">
        <v>331</v>
      </c>
    </row>
    <row r="224" spans="1:8" x14ac:dyDescent="0.3">
      <c r="A224" s="1">
        <v>7</v>
      </c>
      <c r="B224" t="s">
        <v>1518</v>
      </c>
      <c r="C224" t="s">
        <v>2794</v>
      </c>
      <c r="D224" t="s">
        <v>2795</v>
      </c>
      <c r="E224" t="s">
        <v>2796</v>
      </c>
      <c r="F224" t="s">
        <v>2797</v>
      </c>
      <c r="G224" t="s">
        <v>2798</v>
      </c>
    </row>
    <row r="225" spans="1:7" x14ac:dyDescent="0.3">
      <c r="A225" s="1">
        <v>8</v>
      </c>
      <c r="B225" t="s">
        <v>1521</v>
      </c>
      <c r="C225" t="s">
        <v>2635</v>
      </c>
      <c r="D225" t="s">
        <v>2799</v>
      </c>
      <c r="E225" t="s">
        <v>2800</v>
      </c>
      <c r="F225" t="s">
        <v>2801</v>
      </c>
      <c r="G225" t="s">
        <v>2802</v>
      </c>
    </row>
    <row r="226" spans="1:7" x14ac:dyDescent="0.3">
      <c r="A226" s="1">
        <v>9</v>
      </c>
      <c r="B226" t="s">
        <v>1527</v>
      </c>
      <c r="C226" t="s">
        <v>2803</v>
      </c>
      <c r="D226" t="s">
        <v>2804</v>
      </c>
      <c r="E226" t="s">
        <v>2150</v>
      </c>
      <c r="F226" t="s">
        <v>2805</v>
      </c>
      <c r="G226" t="s">
        <v>2806</v>
      </c>
    </row>
    <row r="227" spans="1:7" x14ac:dyDescent="0.3">
      <c r="A227" s="1">
        <v>10</v>
      </c>
      <c r="B227" t="s">
        <v>1533</v>
      </c>
      <c r="C227" t="s">
        <v>2807</v>
      </c>
      <c r="D227" t="s">
        <v>2808</v>
      </c>
      <c r="E227" t="s">
        <v>2809</v>
      </c>
      <c r="F227" t="s">
        <v>2810</v>
      </c>
      <c r="G227" t="s">
        <v>2811</v>
      </c>
    </row>
    <row r="228" spans="1:7" x14ac:dyDescent="0.3">
      <c r="A228" s="1">
        <v>11</v>
      </c>
      <c r="B228" t="s">
        <v>1539</v>
      </c>
      <c r="C228" t="s">
        <v>2812</v>
      </c>
      <c r="D228" t="s">
        <v>2813</v>
      </c>
      <c r="E228" t="s">
        <v>2814</v>
      </c>
      <c r="F228" t="s">
        <v>2815</v>
      </c>
      <c r="G228" t="s">
        <v>2816</v>
      </c>
    </row>
    <row r="229" spans="1:7" x14ac:dyDescent="0.3">
      <c r="A229" s="1">
        <v>12</v>
      </c>
      <c r="B229" t="s">
        <v>1545</v>
      </c>
      <c r="C229" t="s">
        <v>2817</v>
      </c>
      <c r="D229" t="s">
        <v>2818</v>
      </c>
      <c r="E229" t="s">
        <v>2819</v>
      </c>
      <c r="F229" t="s">
        <v>2820</v>
      </c>
      <c r="G229" t="s">
        <v>2821</v>
      </c>
    </row>
    <row r="230" spans="1:7" x14ac:dyDescent="0.3">
      <c r="A230" s="1">
        <v>13</v>
      </c>
      <c r="B230" t="s">
        <v>1551</v>
      </c>
      <c r="C230" t="s">
        <v>331</v>
      </c>
      <c r="D230" t="s">
        <v>2822</v>
      </c>
      <c r="E230" t="s">
        <v>2823</v>
      </c>
      <c r="F230" t="s">
        <v>2824</v>
      </c>
      <c r="G230" t="s">
        <v>2825</v>
      </c>
    </row>
    <row r="231" spans="1:7" x14ac:dyDescent="0.3">
      <c r="A231" s="1">
        <v>14</v>
      </c>
      <c r="B231" t="s">
        <v>1556</v>
      </c>
      <c r="C231" t="s">
        <v>2826</v>
      </c>
      <c r="D231" t="s">
        <v>2827</v>
      </c>
      <c r="E231" t="s">
        <v>2828</v>
      </c>
      <c r="F231" t="s">
        <v>2829</v>
      </c>
      <c r="G231" t="s">
        <v>2830</v>
      </c>
    </row>
    <row r="232" spans="1:7" x14ac:dyDescent="0.3">
      <c r="A232" s="1">
        <v>15</v>
      </c>
      <c r="B232" t="s">
        <v>1562</v>
      </c>
      <c r="C232" t="s">
        <v>1881</v>
      </c>
      <c r="D232" t="s">
        <v>2831</v>
      </c>
      <c r="E232" t="s">
        <v>2832</v>
      </c>
      <c r="F232" t="s">
        <v>2833</v>
      </c>
      <c r="G232" t="s">
        <v>1023</v>
      </c>
    </row>
    <row r="233" spans="1:7" x14ac:dyDescent="0.3">
      <c r="A233" s="1">
        <v>16</v>
      </c>
      <c r="B233" t="s">
        <v>1568</v>
      </c>
      <c r="C233" t="s">
        <v>2834</v>
      </c>
      <c r="D233" t="s">
        <v>2835</v>
      </c>
      <c r="E233" t="s">
        <v>2836</v>
      </c>
      <c r="F233" t="s">
        <v>2837</v>
      </c>
      <c r="G233" t="s">
        <v>2838</v>
      </c>
    </row>
    <row r="234" spans="1:7" x14ac:dyDescent="0.3">
      <c r="A234" s="1">
        <v>17</v>
      </c>
      <c r="B234" t="s">
        <v>1574</v>
      </c>
      <c r="C234" t="s">
        <v>2839</v>
      </c>
      <c r="D234" t="s">
        <v>2840</v>
      </c>
      <c r="E234" t="s">
        <v>2841</v>
      </c>
      <c r="F234" t="s">
        <v>2842</v>
      </c>
      <c r="G234" t="s">
        <v>398</v>
      </c>
    </row>
    <row r="235" spans="1:7" x14ac:dyDescent="0.3">
      <c r="A235" s="1">
        <v>18</v>
      </c>
      <c r="B235" t="s">
        <v>1580</v>
      </c>
      <c r="C235" t="s">
        <v>1179</v>
      </c>
      <c r="D235" t="s">
        <v>1176</v>
      </c>
      <c r="E235" t="s">
        <v>2843</v>
      </c>
      <c r="F235" t="s">
        <v>2844</v>
      </c>
      <c r="G235" t="s">
        <v>1615</v>
      </c>
    </row>
    <row r="236" spans="1:7" x14ac:dyDescent="0.3">
      <c r="A236" s="1">
        <v>19</v>
      </c>
      <c r="B236" t="s">
        <v>1586</v>
      </c>
      <c r="C236" t="s">
        <v>2845</v>
      </c>
      <c r="D236" t="s">
        <v>2846</v>
      </c>
      <c r="E236" t="s">
        <v>2847</v>
      </c>
      <c r="F236" t="s">
        <v>2848</v>
      </c>
      <c r="G236" t="s">
        <v>2849</v>
      </c>
    </row>
    <row r="237" spans="1:7" x14ac:dyDescent="0.3">
      <c r="A237" s="1">
        <v>20</v>
      </c>
      <c r="B237" t="s">
        <v>1590</v>
      </c>
      <c r="C237" t="s">
        <v>331</v>
      </c>
      <c r="D237" t="s">
        <v>331</v>
      </c>
      <c r="E237" t="s">
        <v>331</v>
      </c>
      <c r="F237" t="s">
        <v>331</v>
      </c>
      <c r="G237" t="s">
        <v>331</v>
      </c>
    </row>
    <row r="238" spans="1:7" x14ac:dyDescent="0.3">
      <c r="A238" s="1">
        <v>21</v>
      </c>
      <c r="B238" t="s">
        <v>1591</v>
      </c>
      <c r="C238" t="s">
        <v>331</v>
      </c>
      <c r="D238" t="s">
        <v>331</v>
      </c>
      <c r="E238" t="s">
        <v>331</v>
      </c>
      <c r="F238" t="s">
        <v>331</v>
      </c>
      <c r="G238" t="s">
        <v>331</v>
      </c>
    </row>
    <row r="239" spans="1:7" x14ac:dyDescent="0.3">
      <c r="A239" s="1">
        <v>22</v>
      </c>
      <c r="B239" t="s">
        <v>1592</v>
      </c>
      <c r="C239" t="s">
        <v>331</v>
      </c>
      <c r="D239" t="s">
        <v>331</v>
      </c>
      <c r="E239" t="s">
        <v>331</v>
      </c>
      <c r="F239" t="s">
        <v>331</v>
      </c>
      <c r="G239" t="s">
        <v>331</v>
      </c>
    </row>
    <row r="240" spans="1:7" x14ac:dyDescent="0.3">
      <c r="A240" s="1">
        <v>23</v>
      </c>
      <c r="B240" t="s">
        <v>1593</v>
      </c>
      <c r="C240" t="s">
        <v>331</v>
      </c>
      <c r="D240" t="s">
        <v>331</v>
      </c>
      <c r="E240" t="s">
        <v>331</v>
      </c>
      <c r="F240" t="s">
        <v>331</v>
      </c>
      <c r="G240" t="s">
        <v>331</v>
      </c>
    </row>
    <row r="241" spans="1:8" x14ac:dyDescent="0.3">
      <c r="A241" s="1">
        <v>24</v>
      </c>
      <c r="B241" t="s">
        <v>1594</v>
      </c>
      <c r="C241" t="s">
        <v>2850</v>
      </c>
      <c r="D241" t="s">
        <v>2851</v>
      </c>
      <c r="E241" t="s">
        <v>2852</v>
      </c>
      <c r="F241" t="s">
        <v>2853</v>
      </c>
      <c r="G241" t="s">
        <v>2854</v>
      </c>
    </row>
    <row r="242" spans="1:8" x14ac:dyDescent="0.3">
      <c r="A242" s="1">
        <v>25</v>
      </c>
      <c r="B242" t="s">
        <v>1600</v>
      </c>
      <c r="C242" t="s">
        <v>331</v>
      </c>
      <c r="D242" t="s">
        <v>331</v>
      </c>
      <c r="E242" t="s">
        <v>331</v>
      </c>
      <c r="F242" t="s">
        <v>331</v>
      </c>
      <c r="G242" t="s">
        <v>331</v>
      </c>
    </row>
    <row r="243" spans="1:8" x14ac:dyDescent="0.3">
      <c r="A243" s="1">
        <v>26</v>
      </c>
      <c r="B243" t="s">
        <v>1601</v>
      </c>
      <c r="C243" t="s">
        <v>331</v>
      </c>
      <c r="D243" t="s">
        <v>2855</v>
      </c>
      <c r="E243" t="s">
        <v>2856</v>
      </c>
      <c r="F243" t="s">
        <v>2857</v>
      </c>
      <c r="G243" t="s">
        <v>2858</v>
      </c>
    </row>
    <row r="244" spans="1:8" x14ac:dyDescent="0.3">
      <c r="A244" s="1">
        <v>27</v>
      </c>
      <c r="B244" t="s">
        <v>1605</v>
      </c>
      <c r="C244" t="s">
        <v>331</v>
      </c>
      <c r="D244" t="s">
        <v>331</v>
      </c>
      <c r="E244" t="s">
        <v>331</v>
      </c>
      <c r="F244" t="s">
        <v>331</v>
      </c>
      <c r="G244" t="s">
        <v>331</v>
      </c>
    </row>
    <row r="245" spans="1:8" x14ac:dyDescent="0.3">
      <c r="A245" s="1">
        <v>28</v>
      </c>
      <c r="B245" t="s">
        <v>1606</v>
      </c>
      <c r="C245" t="s">
        <v>331</v>
      </c>
      <c r="D245" t="s">
        <v>331</v>
      </c>
      <c r="E245" t="s">
        <v>331</v>
      </c>
      <c r="F245" t="s">
        <v>331</v>
      </c>
      <c r="G245" t="s">
        <v>331</v>
      </c>
    </row>
    <row r="246" spans="1:8" x14ac:dyDescent="0.3">
      <c r="A246" s="1">
        <v>29</v>
      </c>
      <c r="B246" t="s">
        <v>635</v>
      </c>
      <c r="C246" t="s">
        <v>2859</v>
      </c>
      <c r="D246" t="s">
        <v>2860</v>
      </c>
      <c r="E246" t="s">
        <v>2861</v>
      </c>
      <c r="F246" t="s">
        <v>2862</v>
      </c>
      <c r="G246" t="s">
        <v>2863</v>
      </c>
    </row>
    <row r="247" spans="1:8" x14ac:dyDescent="0.3">
      <c r="A247" s="1">
        <v>30</v>
      </c>
      <c r="B247" t="s">
        <v>1612</v>
      </c>
      <c r="C247" t="s">
        <v>2864</v>
      </c>
      <c r="D247" t="s">
        <v>2865</v>
      </c>
      <c r="E247" t="s">
        <v>2866</v>
      </c>
      <c r="F247" t="s">
        <v>2867</v>
      </c>
      <c r="G247" t="s">
        <v>2868</v>
      </c>
    </row>
    <row r="248" spans="1:8" x14ac:dyDescent="0.3">
      <c r="A248" s="1">
        <v>31</v>
      </c>
      <c r="B248" t="s">
        <v>680</v>
      </c>
      <c r="C248" t="s">
        <v>2869</v>
      </c>
      <c r="D248" t="s">
        <v>2870</v>
      </c>
      <c r="E248" t="s">
        <v>2871</v>
      </c>
      <c r="F248" t="s">
        <v>2872</v>
      </c>
      <c r="G248" t="s">
        <v>2873</v>
      </c>
    </row>
    <row r="249" spans="1:8" x14ac:dyDescent="0.3">
      <c r="A249" s="1">
        <v>32</v>
      </c>
      <c r="B249" t="s">
        <v>666</v>
      </c>
      <c r="C249" t="s">
        <v>2874</v>
      </c>
      <c r="D249" t="s">
        <v>2875</v>
      </c>
      <c r="E249" t="s">
        <v>2876</v>
      </c>
      <c r="F249" t="s">
        <v>2877</v>
      </c>
      <c r="G249" t="s">
        <v>2878</v>
      </c>
    </row>
    <row r="250" spans="1:8" x14ac:dyDescent="0.3">
      <c r="A250" s="1">
        <v>33</v>
      </c>
      <c r="B250" t="s">
        <v>1627</v>
      </c>
      <c r="C250" t="s">
        <v>2879</v>
      </c>
      <c r="D250" t="s">
        <v>2880</v>
      </c>
      <c r="E250" t="s">
        <v>2881</v>
      </c>
      <c r="F250" t="s">
        <v>2882</v>
      </c>
      <c r="G250" t="s">
        <v>2883</v>
      </c>
    </row>
    <row r="251" spans="1:8" x14ac:dyDescent="0.3">
      <c r="A251" s="1">
        <v>34</v>
      </c>
      <c r="B251" t="s">
        <v>687</v>
      </c>
      <c r="C251" t="s">
        <v>2884</v>
      </c>
      <c r="D251" t="s">
        <v>1865</v>
      </c>
      <c r="E251" t="s">
        <v>2885</v>
      </c>
      <c r="F251" t="s">
        <v>2886</v>
      </c>
      <c r="G251" t="s">
        <v>2887</v>
      </c>
    </row>
    <row r="252" spans="1:8" x14ac:dyDescent="0.3">
      <c r="A252" s="1">
        <v>35</v>
      </c>
      <c r="B252" t="s">
        <v>1636</v>
      </c>
      <c r="C252" t="s">
        <v>331</v>
      </c>
      <c r="D252" t="s">
        <v>2888</v>
      </c>
      <c r="E252" t="s">
        <v>2889</v>
      </c>
      <c r="F252" t="s">
        <v>2890</v>
      </c>
      <c r="G252" t="s">
        <v>2653</v>
      </c>
    </row>
    <row r="253" spans="1:8" x14ac:dyDescent="0.3">
      <c r="A253" s="1">
        <v>36</v>
      </c>
      <c r="B253" t="s">
        <v>1641</v>
      </c>
      <c r="C253" t="s">
        <v>331</v>
      </c>
      <c r="D253" t="s">
        <v>331</v>
      </c>
      <c r="E253" t="s">
        <v>331</v>
      </c>
      <c r="F253" t="s">
        <v>331</v>
      </c>
      <c r="G253" t="s">
        <v>2891</v>
      </c>
    </row>
    <row r="255" spans="1:8" x14ac:dyDescent="0.3">
      <c r="B255" s="1" t="s">
        <v>383</v>
      </c>
      <c r="C255" s="1" t="s">
        <v>319</v>
      </c>
      <c r="D255" s="1" t="s">
        <v>320</v>
      </c>
      <c r="E255" s="1" t="s">
        <v>321</v>
      </c>
      <c r="F255" s="1" t="s">
        <v>322</v>
      </c>
      <c r="G255" s="1" t="s">
        <v>323</v>
      </c>
      <c r="H255" s="1" t="s">
        <v>324</v>
      </c>
    </row>
    <row r="256" spans="1:8" x14ac:dyDescent="0.3">
      <c r="A256" s="1">
        <v>0</v>
      </c>
      <c r="B256" t="s">
        <v>1643</v>
      </c>
      <c r="C256" t="s">
        <v>2892</v>
      </c>
      <c r="D256" t="s">
        <v>1730</v>
      </c>
      <c r="E256" t="s">
        <v>2893</v>
      </c>
      <c r="F256" t="s">
        <v>2829</v>
      </c>
      <c r="G256" t="s">
        <v>2894</v>
      </c>
    </row>
    <row r="257" spans="1:7" x14ac:dyDescent="0.3">
      <c r="A257" s="1">
        <v>1</v>
      </c>
      <c r="B257" t="s">
        <v>1649</v>
      </c>
      <c r="C257" t="s">
        <v>2895</v>
      </c>
      <c r="D257" t="s">
        <v>2896</v>
      </c>
      <c r="E257" t="s">
        <v>2897</v>
      </c>
      <c r="F257" t="s">
        <v>2898</v>
      </c>
      <c r="G257" t="s">
        <v>2899</v>
      </c>
    </row>
    <row r="258" spans="1:7" x14ac:dyDescent="0.3">
      <c r="A258" s="1">
        <v>2</v>
      </c>
      <c r="B258" t="s">
        <v>1654</v>
      </c>
      <c r="C258" t="s">
        <v>2900</v>
      </c>
      <c r="D258" t="s">
        <v>2901</v>
      </c>
      <c r="E258" t="s">
        <v>2902</v>
      </c>
      <c r="F258" t="s">
        <v>2903</v>
      </c>
      <c r="G258" t="s">
        <v>2904</v>
      </c>
    </row>
    <row r="259" spans="1:7" x14ac:dyDescent="0.3">
      <c r="A259" s="1">
        <v>3</v>
      </c>
      <c r="B259" t="s">
        <v>1660</v>
      </c>
      <c r="C259" t="s">
        <v>331</v>
      </c>
      <c r="D259" t="s">
        <v>331</v>
      </c>
      <c r="E259" t="s">
        <v>331</v>
      </c>
      <c r="F259" t="s">
        <v>331</v>
      </c>
      <c r="G259" t="s">
        <v>331</v>
      </c>
    </row>
    <row r="260" spans="1:7" x14ac:dyDescent="0.3">
      <c r="A260" s="1">
        <v>4</v>
      </c>
      <c r="B260" t="s">
        <v>1661</v>
      </c>
      <c r="C260" t="s">
        <v>331</v>
      </c>
      <c r="D260" t="s">
        <v>2905</v>
      </c>
      <c r="E260" t="s">
        <v>2906</v>
      </c>
      <c r="F260" t="s">
        <v>2907</v>
      </c>
      <c r="G260" t="s">
        <v>2908</v>
      </c>
    </row>
    <row r="261" spans="1:7" x14ac:dyDescent="0.3">
      <c r="A261" s="1">
        <v>5</v>
      </c>
      <c r="B261" t="s">
        <v>1665</v>
      </c>
      <c r="C261" t="s">
        <v>2909</v>
      </c>
      <c r="D261" t="s">
        <v>2910</v>
      </c>
      <c r="E261" t="s">
        <v>2911</v>
      </c>
      <c r="F261" t="s">
        <v>2912</v>
      </c>
      <c r="G261" t="s">
        <v>2913</v>
      </c>
    </row>
    <row r="262" spans="1:7" x14ac:dyDescent="0.3">
      <c r="A262" s="1">
        <v>6</v>
      </c>
      <c r="B262" t="s">
        <v>698</v>
      </c>
      <c r="C262" t="s">
        <v>2914</v>
      </c>
      <c r="D262" t="s">
        <v>2915</v>
      </c>
      <c r="E262" t="s">
        <v>2916</v>
      </c>
      <c r="F262" t="s">
        <v>2917</v>
      </c>
      <c r="G262" t="s">
        <v>2918</v>
      </c>
    </row>
    <row r="263" spans="1:7" x14ac:dyDescent="0.3">
      <c r="A263" s="1">
        <v>7</v>
      </c>
      <c r="B263" t="s">
        <v>700</v>
      </c>
      <c r="C263" t="s">
        <v>2919</v>
      </c>
      <c r="D263" t="s">
        <v>2920</v>
      </c>
      <c r="E263" t="s">
        <v>2921</v>
      </c>
      <c r="F263" t="s">
        <v>2922</v>
      </c>
      <c r="G263" t="s">
        <v>2922</v>
      </c>
    </row>
    <row r="264" spans="1:7" x14ac:dyDescent="0.3">
      <c r="A264" s="1">
        <v>8</v>
      </c>
      <c r="B264" t="s">
        <v>699</v>
      </c>
      <c r="C264" t="s">
        <v>2923</v>
      </c>
      <c r="D264" t="s">
        <v>2924</v>
      </c>
      <c r="E264" t="s">
        <v>2925</v>
      </c>
      <c r="F264" t="s">
        <v>2926</v>
      </c>
      <c r="G264" t="s">
        <v>2927</v>
      </c>
    </row>
    <row r="265" spans="1:7" x14ac:dyDescent="0.3">
      <c r="A265" s="1">
        <v>9</v>
      </c>
      <c r="B265" t="s">
        <v>726</v>
      </c>
      <c r="C265" t="s">
        <v>2928</v>
      </c>
      <c r="D265" t="s">
        <v>2929</v>
      </c>
      <c r="E265" t="s">
        <v>2930</v>
      </c>
      <c r="F265" t="s">
        <v>2931</v>
      </c>
      <c r="G265" t="s">
        <v>2932</v>
      </c>
    </row>
    <row r="266" spans="1:7" x14ac:dyDescent="0.3">
      <c r="A266" s="1">
        <v>10</v>
      </c>
      <c r="B266" t="s">
        <v>1689</v>
      </c>
      <c r="C266" t="s">
        <v>2928</v>
      </c>
      <c r="D266" t="s">
        <v>2929</v>
      </c>
      <c r="E266" t="s">
        <v>2930</v>
      </c>
      <c r="F266" t="s">
        <v>2931</v>
      </c>
      <c r="G266" t="s">
        <v>2932</v>
      </c>
    </row>
    <row r="267" spans="1:7" x14ac:dyDescent="0.3">
      <c r="A267" s="1">
        <v>11</v>
      </c>
      <c r="B267" t="s">
        <v>735</v>
      </c>
      <c r="C267" t="s">
        <v>331</v>
      </c>
      <c r="D267" t="s">
        <v>331</v>
      </c>
      <c r="E267" t="s">
        <v>331</v>
      </c>
      <c r="F267" t="s">
        <v>331</v>
      </c>
      <c r="G267" t="s">
        <v>331</v>
      </c>
    </row>
    <row r="268" spans="1:7" x14ac:dyDescent="0.3">
      <c r="A268" s="1">
        <v>12</v>
      </c>
      <c r="B268" t="s">
        <v>1690</v>
      </c>
      <c r="C268" t="s">
        <v>331</v>
      </c>
      <c r="D268" t="s">
        <v>2933</v>
      </c>
      <c r="E268" t="s">
        <v>2934</v>
      </c>
      <c r="F268" t="s">
        <v>2935</v>
      </c>
      <c r="G268" t="s">
        <v>2936</v>
      </c>
    </row>
    <row r="269" spans="1:7" x14ac:dyDescent="0.3">
      <c r="A269" s="1">
        <v>13</v>
      </c>
      <c r="B269" t="s">
        <v>1694</v>
      </c>
      <c r="C269" t="s">
        <v>2937</v>
      </c>
      <c r="D269" t="s">
        <v>2938</v>
      </c>
      <c r="E269" t="s">
        <v>2939</v>
      </c>
      <c r="F269" t="s">
        <v>2940</v>
      </c>
      <c r="G269" t="s">
        <v>2941</v>
      </c>
    </row>
    <row r="270" spans="1:7" x14ac:dyDescent="0.3">
      <c r="A270" s="1">
        <v>14</v>
      </c>
      <c r="B270" t="s">
        <v>750</v>
      </c>
      <c r="C270" t="s">
        <v>2942</v>
      </c>
      <c r="D270" t="s">
        <v>2943</v>
      </c>
      <c r="E270" t="s">
        <v>2944</v>
      </c>
      <c r="F270" t="s">
        <v>2681</v>
      </c>
      <c r="G270" t="s">
        <v>2945</v>
      </c>
    </row>
    <row r="271" spans="1:7" x14ac:dyDescent="0.3">
      <c r="A271" s="1">
        <v>15</v>
      </c>
      <c r="B271" t="s">
        <v>756</v>
      </c>
      <c r="C271" t="s">
        <v>2942</v>
      </c>
      <c r="D271" t="s">
        <v>2943</v>
      </c>
      <c r="E271" t="s">
        <v>2944</v>
      </c>
      <c r="F271" t="s">
        <v>2681</v>
      </c>
      <c r="G271" t="s">
        <v>2945</v>
      </c>
    </row>
    <row r="272" spans="1:7" x14ac:dyDescent="0.3">
      <c r="A272" s="1">
        <v>16</v>
      </c>
      <c r="B272" t="s">
        <v>761</v>
      </c>
      <c r="C272" t="s">
        <v>2904</v>
      </c>
      <c r="D272" t="s">
        <v>2904</v>
      </c>
      <c r="E272" t="s">
        <v>2946</v>
      </c>
      <c r="F272" t="s">
        <v>2947</v>
      </c>
      <c r="G272" t="s">
        <v>2948</v>
      </c>
    </row>
    <row r="273" spans="1:7" x14ac:dyDescent="0.3">
      <c r="A273" s="1">
        <v>17</v>
      </c>
      <c r="B273" t="s">
        <v>774</v>
      </c>
      <c r="C273" t="s">
        <v>331</v>
      </c>
      <c r="D273" t="s">
        <v>331</v>
      </c>
      <c r="E273" t="s">
        <v>331</v>
      </c>
      <c r="F273" t="s">
        <v>331</v>
      </c>
      <c r="G273" t="s">
        <v>331</v>
      </c>
    </row>
    <row r="274" spans="1:7" x14ac:dyDescent="0.3">
      <c r="A274" s="1">
        <v>18</v>
      </c>
      <c r="B274" t="s">
        <v>775</v>
      </c>
      <c r="C274" t="s">
        <v>331</v>
      </c>
      <c r="D274" t="s">
        <v>331</v>
      </c>
      <c r="E274" t="s">
        <v>331</v>
      </c>
      <c r="F274" t="s">
        <v>331</v>
      </c>
      <c r="G274" t="s">
        <v>331</v>
      </c>
    </row>
    <row r="275" spans="1:7" x14ac:dyDescent="0.3">
      <c r="A275" s="1">
        <v>19</v>
      </c>
      <c r="B275" t="s">
        <v>776</v>
      </c>
      <c r="C275" t="s">
        <v>331</v>
      </c>
      <c r="D275" t="s">
        <v>331</v>
      </c>
      <c r="E275" t="s">
        <v>331</v>
      </c>
      <c r="F275" t="s">
        <v>331</v>
      </c>
      <c r="G275" t="s">
        <v>331</v>
      </c>
    </row>
    <row r="276" spans="1:7" x14ac:dyDescent="0.3">
      <c r="A276" s="1">
        <v>20</v>
      </c>
      <c r="B276" t="s">
        <v>777</v>
      </c>
      <c r="C276" t="s">
        <v>2949</v>
      </c>
      <c r="D276" t="s">
        <v>2950</v>
      </c>
      <c r="E276" t="s">
        <v>2951</v>
      </c>
      <c r="F276" t="s">
        <v>2952</v>
      </c>
      <c r="G276" t="s">
        <v>2953</v>
      </c>
    </row>
    <row r="277" spans="1:7" x14ac:dyDescent="0.3">
      <c r="A277" s="1">
        <v>21</v>
      </c>
      <c r="B277" t="s">
        <v>783</v>
      </c>
      <c r="C277" t="s">
        <v>2954</v>
      </c>
      <c r="D277" t="s">
        <v>2955</v>
      </c>
      <c r="E277" t="s">
        <v>2956</v>
      </c>
      <c r="F277" t="s">
        <v>2957</v>
      </c>
      <c r="G277" t="s">
        <v>2958</v>
      </c>
    </row>
    <row r="278" spans="1:7" x14ac:dyDescent="0.3">
      <c r="A278" s="1">
        <v>22</v>
      </c>
      <c r="B278" t="s">
        <v>1723</v>
      </c>
      <c r="C278" t="s">
        <v>2959</v>
      </c>
      <c r="D278" t="s">
        <v>2960</v>
      </c>
      <c r="E278" t="s">
        <v>2961</v>
      </c>
      <c r="F278" t="s">
        <v>2962</v>
      </c>
      <c r="G278" t="s">
        <v>2963</v>
      </c>
    </row>
    <row r="279" spans="1:7" x14ac:dyDescent="0.3">
      <c r="A279" s="1">
        <v>23</v>
      </c>
      <c r="B279" t="s">
        <v>789</v>
      </c>
      <c r="C279" t="s">
        <v>2964</v>
      </c>
      <c r="D279" t="s">
        <v>2965</v>
      </c>
      <c r="E279" t="s">
        <v>2966</v>
      </c>
      <c r="F279" t="s">
        <v>2967</v>
      </c>
      <c r="G279" t="s">
        <v>2968</v>
      </c>
    </row>
    <row r="280" spans="1:7" x14ac:dyDescent="0.3">
      <c r="A280" s="1">
        <v>24</v>
      </c>
      <c r="B280" t="s">
        <v>795</v>
      </c>
      <c r="C280" t="s">
        <v>331</v>
      </c>
      <c r="D280" t="s">
        <v>331</v>
      </c>
      <c r="E280" t="s">
        <v>331</v>
      </c>
      <c r="F280" t="s">
        <v>331</v>
      </c>
      <c r="G280" t="s">
        <v>331</v>
      </c>
    </row>
    <row r="281" spans="1:7" x14ac:dyDescent="0.3">
      <c r="A281" s="1">
        <v>25</v>
      </c>
      <c r="B281" t="s">
        <v>796</v>
      </c>
      <c r="C281" t="s">
        <v>331</v>
      </c>
      <c r="D281" t="s">
        <v>331</v>
      </c>
      <c r="E281" t="s">
        <v>331</v>
      </c>
      <c r="F281" t="s">
        <v>331</v>
      </c>
      <c r="G281" t="s">
        <v>331</v>
      </c>
    </row>
    <row r="282" spans="1:7" x14ac:dyDescent="0.3">
      <c r="A282" s="1">
        <v>26</v>
      </c>
      <c r="B282" t="s">
        <v>802</v>
      </c>
      <c r="C282" t="s">
        <v>331</v>
      </c>
      <c r="D282" t="s">
        <v>331</v>
      </c>
      <c r="E282" t="s">
        <v>331</v>
      </c>
      <c r="F282" t="s">
        <v>2312</v>
      </c>
      <c r="G282" t="s">
        <v>2343</v>
      </c>
    </row>
    <row r="283" spans="1:7" x14ac:dyDescent="0.3">
      <c r="A283" s="1">
        <v>27</v>
      </c>
      <c r="B283" t="s">
        <v>803</v>
      </c>
      <c r="C283" t="s">
        <v>331</v>
      </c>
      <c r="D283" t="s">
        <v>331</v>
      </c>
      <c r="E283" t="s">
        <v>331</v>
      </c>
      <c r="F283" t="s">
        <v>331</v>
      </c>
      <c r="G283" t="s">
        <v>331</v>
      </c>
    </row>
    <row r="284" spans="1:7" x14ac:dyDescent="0.3">
      <c r="A284" s="1">
        <v>28</v>
      </c>
      <c r="B284" t="s">
        <v>1736</v>
      </c>
      <c r="C284" t="s">
        <v>2969</v>
      </c>
      <c r="D284" t="s">
        <v>2970</v>
      </c>
      <c r="E284" t="s">
        <v>2971</v>
      </c>
      <c r="F284" t="s">
        <v>2972</v>
      </c>
      <c r="G284" t="s">
        <v>2973</v>
      </c>
    </row>
    <row r="285" spans="1:7" x14ac:dyDescent="0.3">
      <c r="A285" s="1">
        <v>29</v>
      </c>
      <c r="B285" t="s">
        <v>804</v>
      </c>
      <c r="C285" t="s">
        <v>2974</v>
      </c>
      <c r="D285" t="s">
        <v>2975</v>
      </c>
      <c r="E285" t="s">
        <v>2976</v>
      </c>
      <c r="F285" t="s">
        <v>2977</v>
      </c>
      <c r="G285" t="s">
        <v>2978</v>
      </c>
    </row>
    <row r="286" spans="1:7" x14ac:dyDescent="0.3">
      <c r="A286" s="1">
        <v>30</v>
      </c>
      <c r="B286" t="s">
        <v>808</v>
      </c>
      <c r="C286" t="s">
        <v>2979</v>
      </c>
      <c r="D286" t="s">
        <v>2980</v>
      </c>
      <c r="E286" t="s">
        <v>1603</v>
      </c>
      <c r="F286" t="s">
        <v>2981</v>
      </c>
      <c r="G286" t="s">
        <v>2982</v>
      </c>
    </row>
    <row r="287" spans="1:7" x14ac:dyDescent="0.3">
      <c r="A287" s="1">
        <v>31</v>
      </c>
      <c r="B287" t="s">
        <v>814</v>
      </c>
      <c r="C287" t="s">
        <v>2949</v>
      </c>
      <c r="D287" t="s">
        <v>2950</v>
      </c>
      <c r="E287" t="s">
        <v>2951</v>
      </c>
      <c r="F287" t="s">
        <v>2952</v>
      </c>
      <c r="G287" t="s">
        <v>2953</v>
      </c>
    </row>
    <row r="288" spans="1:7" x14ac:dyDescent="0.3">
      <c r="A288" s="1">
        <v>32</v>
      </c>
      <c r="B288" t="s">
        <v>815</v>
      </c>
      <c r="C288" t="s">
        <v>2979</v>
      </c>
      <c r="D288" t="s">
        <v>2980</v>
      </c>
      <c r="E288" t="s">
        <v>1603</v>
      </c>
      <c r="F288" t="s">
        <v>2981</v>
      </c>
      <c r="G288" t="s">
        <v>2982</v>
      </c>
    </row>
    <row r="289" spans="1:8" x14ac:dyDescent="0.3">
      <c r="A289" s="1">
        <v>33</v>
      </c>
      <c r="B289" t="s">
        <v>1761</v>
      </c>
      <c r="C289" t="s">
        <v>331</v>
      </c>
      <c r="D289" t="s">
        <v>331</v>
      </c>
      <c r="E289" t="s">
        <v>331</v>
      </c>
      <c r="F289" t="s">
        <v>331</v>
      </c>
      <c r="G289" t="s">
        <v>2983</v>
      </c>
    </row>
    <row r="290" spans="1:8" x14ac:dyDescent="0.3">
      <c r="A290" s="1">
        <v>34</v>
      </c>
      <c r="B290" t="s">
        <v>816</v>
      </c>
      <c r="C290" t="s">
        <v>331</v>
      </c>
      <c r="D290" t="s">
        <v>331</v>
      </c>
      <c r="E290" t="s">
        <v>331</v>
      </c>
      <c r="F290" t="s">
        <v>331</v>
      </c>
      <c r="G290" t="s">
        <v>331</v>
      </c>
    </row>
    <row r="291" spans="1:8" x14ac:dyDescent="0.3">
      <c r="A291" s="1">
        <v>35</v>
      </c>
      <c r="B291" t="s">
        <v>817</v>
      </c>
      <c r="C291" t="s">
        <v>2949</v>
      </c>
      <c r="D291" t="s">
        <v>2950</v>
      </c>
      <c r="E291" t="s">
        <v>2951</v>
      </c>
      <c r="F291" t="s">
        <v>2952</v>
      </c>
      <c r="G291" t="s">
        <v>2953</v>
      </c>
    </row>
    <row r="292" spans="1:8" x14ac:dyDescent="0.3">
      <c r="A292" s="1">
        <v>36</v>
      </c>
      <c r="B292" t="s">
        <v>818</v>
      </c>
      <c r="C292" t="s">
        <v>2884</v>
      </c>
      <c r="D292" t="s">
        <v>1865</v>
      </c>
      <c r="E292" t="s">
        <v>2885</v>
      </c>
      <c r="F292" t="s">
        <v>2886</v>
      </c>
      <c r="G292" t="s">
        <v>2887</v>
      </c>
    </row>
    <row r="294" spans="1:8" x14ac:dyDescent="0.3">
      <c r="B294" s="1" t="s">
        <v>383</v>
      </c>
      <c r="C294" s="1" t="s">
        <v>319</v>
      </c>
      <c r="D294" s="1" t="s">
        <v>320</v>
      </c>
      <c r="E294" s="1" t="s">
        <v>321</v>
      </c>
      <c r="F294" s="1" t="s">
        <v>322</v>
      </c>
      <c r="G294" s="1" t="s">
        <v>323</v>
      </c>
      <c r="H294" s="1" t="s">
        <v>324</v>
      </c>
    </row>
    <row r="295" spans="1:8" x14ac:dyDescent="0.3">
      <c r="A295" s="1">
        <v>0</v>
      </c>
      <c r="B295" t="s">
        <v>880</v>
      </c>
      <c r="C295" t="s">
        <v>2984</v>
      </c>
      <c r="D295" t="s">
        <v>2985</v>
      </c>
      <c r="E295" t="s">
        <v>2986</v>
      </c>
      <c r="F295" t="s">
        <v>2987</v>
      </c>
      <c r="G295" t="s">
        <v>2988</v>
      </c>
    </row>
    <row r="296" spans="1:8" x14ac:dyDescent="0.3">
      <c r="A296" s="1">
        <v>1</v>
      </c>
      <c r="B296" t="s">
        <v>886</v>
      </c>
      <c r="C296" t="s">
        <v>2984</v>
      </c>
      <c r="D296" t="s">
        <v>2985</v>
      </c>
      <c r="E296" t="s">
        <v>2986</v>
      </c>
      <c r="F296" t="s">
        <v>2987</v>
      </c>
      <c r="G296" t="s">
        <v>2988</v>
      </c>
    </row>
    <row r="297" spans="1:8" x14ac:dyDescent="0.3">
      <c r="A297" s="1">
        <v>2</v>
      </c>
      <c r="B297" t="s">
        <v>892</v>
      </c>
      <c r="C297" t="s">
        <v>331</v>
      </c>
      <c r="D297" t="s">
        <v>331</v>
      </c>
      <c r="E297" t="s">
        <v>331</v>
      </c>
      <c r="F297" t="s">
        <v>331</v>
      </c>
      <c r="G297" t="s">
        <v>331</v>
      </c>
    </row>
    <row r="298" spans="1:8" x14ac:dyDescent="0.3">
      <c r="A298" s="1">
        <v>3</v>
      </c>
      <c r="B298" t="s">
        <v>909</v>
      </c>
      <c r="C298" t="s">
        <v>2989</v>
      </c>
      <c r="D298" t="s">
        <v>331</v>
      </c>
      <c r="E298" t="s">
        <v>2990</v>
      </c>
      <c r="F298" t="s">
        <v>331</v>
      </c>
      <c r="G298" t="s">
        <v>331</v>
      </c>
    </row>
    <row r="299" spans="1:8" x14ac:dyDescent="0.3">
      <c r="A299" s="1">
        <v>4</v>
      </c>
      <c r="B299" t="s">
        <v>913</v>
      </c>
      <c r="C299" t="s">
        <v>331</v>
      </c>
      <c r="D299" t="s">
        <v>331</v>
      </c>
      <c r="E299" t="s">
        <v>331</v>
      </c>
      <c r="F299" t="s">
        <v>2991</v>
      </c>
      <c r="G299" t="s">
        <v>331</v>
      </c>
    </row>
    <row r="300" spans="1:8" x14ac:dyDescent="0.3">
      <c r="A300" s="1">
        <v>5</v>
      </c>
      <c r="B300" t="s">
        <v>916</v>
      </c>
      <c r="C300" t="s">
        <v>2992</v>
      </c>
      <c r="D300" t="s">
        <v>2993</v>
      </c>
      <c r="E300" t="s">
        <v>2994</v>
      </c>
      <c r="F300" t="s">
        <v>2995</v>
      </c>
      <c r="G300" t="s">
        <v>2996</v>
      </c>
    </row>
    <row r="301" spans="1:8" x14ac:dyDescent="0.3">
      <c r="A301" s="1">
        <v>6</v>
      </c>
      <c r="B301" t="s">
        <v>917</v>
      </c>
      <c r="C301" t="s">
        <v>2997</v>
      </c>
      <c r="D301" t="s">
        <v>2998</v>
      </c>
      <c r="E301" t="s">
        <v>2999</v>
      </c>
      <c r="F301" t="s">
        <v>3000</v>
      </c>
      <c r="G301" t="s">
        <v>3001</v>
      </c>
    </row>
    <row r="302" spans="1:8" x14ac:dyDescent="0.3">
      <c r="A302" s="1">
        <v>7</v>
      </c>
      <c r="B302" t="s">
        <v>918</v>
      </c>
      <c r="C302" t="s">
        <v>3002</v>
      </c>
      <c r="D302" t="s">
        <v>3003</v>
      </c>
      <c r="E302" t="s">
        <v>3004</v>
      </c>
      <c r="F302" t="s">
        <v>3005</v>
      </c>
      <c r="G302" t="s">
        <v>3006</v>
      </c>
    </row>
    <row r="303" spans="1:8" x14ac:dyDescent="0.3">
      <c r="A303" s="1">
        <v>8</v>
      </c>
      <c r="B303" t="s">
        <v>1791</v>
      </c>
      <c r="C303" t="s">
        <v>3007</v>
      </c>
      <c r="D303" t="s">
        <v>3008</v>
      </c>
      <c r="E303" t="s">
        <v>3009</v>
      </c>
      <c r="F303" t="s">
        <v>3010</v>
      </c>
      <c r="G303" t="s">
        <v>3011</v>
      </c>
    </row>
    <row r="304" spans="1:8" x14ac:dyDescent="0.3">
      <c r="A304" s="1">
        <v>9</v>
      </c>
      <c r="B304" t="s">
        <v>1797</v>
      </c>
      <c r="C304" t="s">
        <v>3012</v>
      </c>
      <c r="D304" t="s">
        <v>331</v>
      </c>
      <c r="E304" t="s">
        <v>331</v>
      </c>
      <c r="F304" t="s">
        <v>3013</v>
      </c>
      <c r="G304" t="s">
        <v>3014</v>
      </c>
    </row>
    <row r="305" spans="1:8" x14ac:dyDescent="0.3">
      <c r="A305" s="1">
        <v>10</v>
      </c>
      <c r="B305" t="s">
        <v>919</v>
      </c>
      <c r="C305" t="s">
        <v>331</v>
      </c>
      <c r="D305" t="s">
        <v>331</v>
      </c>
      <c r="E305" t="s">
        <v>331</v>
      </c>
      <c r="F305" t="s">
        <v>1833</v>
      </c>
      <c r="G305" t="s">
        <v>331</v>
      </c>
    </row>
    <row r="306" spans="1:8" x14ac:dyDescent="0.3">
      <c r="A306" s="1">
        <v>11</v>
      </c>
      <c r="B306" t="s">
        <v>920</v>
      </c>
      <c r="C306" t="s">
        <v>331</v>
      </c>
      <c r="D306" t="s">
        <v>331</v>
      </c>
      <c r="E306" t="s">
        <v>331</v>
      </c>
      <c r="F306" t="s">
        <v>331</v>
      </c>
      <c r="G306" t="s">
        <v>331</v>
      </c>
    </row>
    <row r="307" spans="1:8" x14ac:dyDescent="0.3">
      <c r="A307" s="1">
        <v>12</v>
      </c>
      <c r="B307" t="s">
        <v>922</v>
      </c>
      <c r="C307" t="s">
        <v>3015</v>
      </c>
      <c r="D307" t="s">
        <v>3016</v>
      </c>
      <c r="E307" t="s">
        <v>3017</v>
      </c>
      <c r="F307" t="s">
        <v>3018</v>
      </c>
      <c r="G307" t="s">
        <v>3019</v>
      </c>
    </row>
    <row r="308" spans="1:8" x14ac:dyDescent="0.3">
      <c r="A308" s="1">
        <v>13</v>
      </c>
      <c r="B308" t="s">
        <v>928</v>
      </c>
      <c r="C308" t="s">
        <v>331</v>
      </c>
      <c r="D308" t="s">
        <v>3020</v>
      </c>
      <c r="E308" t="s">
        <v>3021</v>
      </c>
      <c r="F308" t="s">
        <v>3022</v>
      </c>
      <c r="G308" t="s">
        <v>3023</v>
      </c>
    </row>
    <row r="309" spans="1:8" x14ac:dyDescent="0.3">
      <c r="A309" s="1">
        <v>14</v>
      </c>
      <c r="B309" t="s">
        <v>1815</v>
      </c>
      <c r="C309" t="s">
        <v>3024</v>
      </c>
      <c r="D309" t="s">
        <v>3025</v>
      </c>
      <c r="E309" t="s">
        <v>3026</v>
      </c>
      <c r="F309" t="s">
        <v>3027</v>
      </c>
      <c r="G309" t="s">
        <v>3028</v>
      </c>
    </row>
    <row r="311" spans="1:8" x14ac:dyDescent="0.3">
      <c r="B311" s="1" t="s">
        <v>383</v>
      </c>
      <c r="C311" s="1" t="s">
        <v>319</v>
      </c>
      <c r="D311" s="1" t="s">
        <v>320</v>
      </c>
      <c r="E311" s="1" t="s">
        <v>321</v>
      </c>
      <c r="F311" s="1" t="s">
        <v>322</v>
      </c>
      <c r="G311" s="1" t="s">
        <v>323</v>
      </c>
      <c r="H311" s="1" t="s">
        <v>324</v>
      </c>
    </row>
    <row r="312" spans="1:8" x14ac:dyDescent="0.3">
      <c r="A312" s="1">
        <v>0</v>
      </c>
      <c r="B312" t="s">
        <v>939</v>
      </c>
      <c r="C312" t="s">
        <v>3029</v>
      </c>
      <c r="D312" t="s">
        <v>3030</v>
      </c>
      <c r="E312" t="s">
        <v>3031</v>
      </c>
      <c r="F312" t="s">
        <v>3032</v>
      </c>
      <c r="G312" t="s">
        <v>3033</v>
      </c>
    </row>
    <row r="313" spans="1:8" x14ac:dyDescent="0.3">
      <c r="A313" s="1">
        <v>1</v>
      </c>
      <c r="B313" t="s">
        <v>945</v>
      </c>
      <c r="C313" t="s">
        <v>3029</v>
      </c>
      <c r="D313" t="s">
        <v>3030</v>
      </c>
      <c r="E313" t="s">
        <v>3031</v>
      </c>
      <c r="F313" t="s">
        <v>3032</v>
      </c>
      <c r="G313" t="s">
        <v>3033</v>
      </c>
    </row>
    <row r="314" spans="1:8" x14ac:dyDescent="0.3">
      <c r="A314" s="1">
        <v>2</v>
      </c>
      <c r="B314" t="s">
        <v>500</v>
      </c>
      <c r="C314" t="s">
        <v>331</v>
      </c>
      <c r="D314" t="s">
        <v>331</v>
      </c>
      <c r="E314" t="s">
        <v>331</v>
      </c>
      <c r="F314" t="s">
        <v>331</v>
      </c>
      <c r="G314" t="s">
        <v>331</v>
      </c>
    </row>
    <row r="315" spans="1:8" x14ac:dyDescent="0.3">
      <c r="A315" s="1">
        <v>3</v>
      </c>
      <c r="B315" t="s">
        <v>1836</v>
      </c>
      <c r="C315" t="s">
        <v>331</v>
      </c>
      <c r="D315" t="s">
        <v>3034</v>
      </c>
      <c r="E315" t="s">
        <v>3035</v>
      </c>
      <c r="F315" t="s">
        <v>3036</v>
      </c>
      <c r="G315" t="s">
        <v>3037</v>
      </c>
    </row>
    <row r="316" spans="1:8" x14ac:dyDescent="0.3">
      <c r="A316" s="1">
        <v>4</v>
      </c>
      <c r="B316" t="s">
        <v>1841</v>
      </c>
      <c r="C316" t="s">
        <v>331</v>
      </c>
      <c r="D316" t="s">
        <v>3038</v>
      </c>
      <c r="E316" t="s">
        <v>331</v>
      </c>
      <c r="F316" t="s">
        <v>331</v>
      </c>
      <c r="G316" t="s">
        <v>331</v>
      </c>
    </row>
    <row r="317" spans="1:8" x14ac:dyDescent="0.3">
      <c r="A317" s="1">
        <v>5</v>
      </c>
      <c r="B317" t="s">
        <v>1842</v>
      </c>
      <c r="C317" t="s">
        <v>3039</v>
      </c>
      <c r="D317" t="s">
        <v>331</v>
      </c>
      <c r="E317" t="s">
        <v>3040</v>
      </c>
      <c r="F317" t="s">
        <v>3041</v>
      </c>
      <c r="G317" t="s">
        <v>3042</v>
      </c>
    </row>
    <row r="318" spans="1:8" x14ac:dyDescent="0.3">
      <c r="A318" s="1">
        <v>6</v>
      </c>
      <c r="B318" t="s">
        <v>946</v>
      </c>
      <c r="C318" t="s">
        <v>1003</v>
      </c>
      <c r="D318" t="s">
        <v>3043</v>
      </c>
      <c r="E318" t="s">
        <v>3044</v>
      </c>
      <c r="F318" t="s">
        <v>3045</v>
      </c>
      <c r="G318" t="s">
        <v>3046</v>
      </c>
    </row>
    <row r="319" spans="1:8" x14ac:dyDescent="0.3">
      <c r="A319" s="1">
        <v>7</v>
      </c>
      <c r="B319" t="s">
        <v>952</v>
      </c>
      <c r="C319" t="s">
        <v>331</v>
      </c>
      <c r="D319" t="s">
        <v>331</v>
      </c>
      <c r="E319" t="s">
        <v>3047</v>
      </c>
      <c r="F319" t="s">
        <v>3048</v>
      </c>
      <c r="G319" t="s">
        <v>3049</v>
      </c>
    </row>
    <row r="320" spans="1:8" x14ac:dyDescent="0.3">
      <c r="A320" s="1">
        <v>8</v>
      </c>
      <c r="B320" t="s">
        <v>956</v>
      </c>
      <c r="C320" t="s">
        <v>1003</v>
      </c>
      <c r="D320" t="s">
        <v>3043</v>
      </c>
      <c r="E320" t="s">
        <v>3050</v>
      </c>
      <c r="F320" t="s">
        <v>3051</v>
      </c>
      <c r="G320" t="s">
        <v>3052</v>
      </c>
    </row>
    <row r="321" spans="1:7" x14ac:dyDescent="0.3">
      <c r="A321" s="1">
        <v>9</v>
      </c>
      <c r="B321" t="s">
        <v>960</v>
      </c>
      <c r="C321" t="s">
        <v>3053</v>
      </c>
      <c r="D321" t="s">
        <v>3043</v>
      </c>
      <c r="E321" t="s">
        <v>3054</v>
      </c>
      <c r="F321" t="s">
        <v>3055</v>
      </c>
      <c r="G321" t="s">
        <v>331</v>
      </c>
    </row>
    <row r="322" spans="1:7" x14ac:dyDescent="0.3">
      <c r="A322" s="1">
        <v>10</v>
      </c>
      <c r="B322" t="s">
        <v>962</v>
      </c>
      <c r="C322" t="s">
        <v>3056</v>
      </c>
      <c r="D322" t="s">
        <v>3057</v>
      </c>
      <c r="E322" t="s">
        <v>3058</v>
      </c>
      <c r="F322" t="s">
        <v>3059</v>
      </c>
      <c r="G322" t="s">
        <v>3060</v>
      </c>
    </row>
    <row r="323" spans="1:7" x14ac:dyDescent="0.3">
      <c r="A323" s="1">
        <v>11</v>
      </c>
      <c r="B323" t="s">
        <v>968</v>
      </c>
      <c r="C323" t="s">
        <v>3061</v>
      </c>
      <c r="D323" t="s">
        <v>359</v>
      </c>
      <c r="E323" t="s">
        <v>3062</v>
      </c>
      <c r="F323" t="s">
        <v>3063</v>
      </c>
      <c r="G323" t="s">
        <v>3064</v>
      </c>
    </row>
    <row r="324" spans="1:7" x14ac:dyDescent="0.3">
      <c r="A324" s="1">
        <v>12</v>
      </c>
      <c r="B324" t="s">
        <v>969</v>
      </c>
      <c r="C324" t="s">
        <v>3065</v>
      </c>
      <c r="D324" t="s">
        <v>3066</v>
      </c>
      <c r="E324" t="s">
        <v>337</v>
      </c>
      <c r="F324" t="s">
        <v>3067</v>
      </c>
      <c r="G324" t="s">
        <v>3068</v>
      </c>
    </row>
    <row r="325" spans="1:7" x14ac:dyDescent="0.3">
      <c r="A325" s="1">
        <v>13</v>
      </c>
      <c r="B325" t="s">
        <v>970</v>
      </c>
      <c r="C325" t="s">
        <v>3069</v>
      </c>
      <c r="D325" t="s">
        <v>3066</v>
      </c>
      <c r="E325" t="s">
        <v>337</v>
      </c>
      <c r="F325" t="s">
        <v>3070</v>
      </c>
      <c r="G325" t="s">
        <v>331</v>
      </c>
    </row>
    <row r="326" spans="1:7" x14ac:dyDescent="0.3">
      <c r="A326" s="1">
        <v>14</v>
      </c>
      <c r="B326" t="s">
        <v>971</v>
      </c>
      <c r="C326" t="s">
        <v>3071</v>
      </c>
      <c r="D326" t="s">
        <v>331</v>
      </c>
      <c r="E326" t="s">
        <v>331</v>
      </c>
      <c r="F326" t="s">
        <v>3072</v>
      </c>
      <c r="G326" t="s">
        <v>3068</v>
      </c>
    </row>
    <row r="327" spans="1:7" x14ac:dyDescent="0.3">
      <c r="A327" s="1">
        <v>15</v>
      </c>
      <c r="B327" t="s">
        <v>829</v>
      </c>
      <c r="C327" t="s">
        <v>3073</v>
      </c>
      <c r="D327" t="s">
        <v>3074</v>
      </c>
      <c r="E327" t="s">
        <v>3075</v>
      </c>
      <c r="F327" t="s">
        <v>3076</v>
      </c>
      <c r="G327" t="s">
        <v>3077</v>
      </c>
    </row>
    <row r="328" spans="1:7" x14ac:dyDescent="0.3">
      <c r="A328" s="1">
        <v>16</v>
      </c>
      <c r="B328" t="s">
        <v>919</v>
      </c>
      <c r="C328" t="s">
        <v>3078</v>
      </c>
      <c r="D328" t="s">
        <v>1772</v>
      </c>
      <c r="E328" t="s">
        <v>331</v>
      </c>
      <c r="F328" t="s">
        <v>3079</v>
      </c>
      <c r="G328" t="s">
        <v>3077</v>
      </c>
    </row>
    <row r="329" spans="1:7" x14ac:dyDescent="0.3">
      <c r="A329" s="1">
        <v>17</v>
      </c>
      <c r="B329" t="s">
        <v>920</v>
      </c>
      <c r="C329" t="s">
        <v>3080</v>
      </c>
      <c r="D329" t="s">
        <v>3081</v>
      </c>
      <c r="E329" t="s">
        <v>3075</v>
      </c>
      <c r="F329" t="s">
        <v>3082</v>
      </c>
      <c r="G329" t="s">
        <v>331</v>
      </c>
    </row>
    <row r="330" spans="1:7" x14ac:dyDescent="0.3">
      <c r="A330" s="1">
        <v>18</v>
      </c>
      <c r="B330" t="s">
        <v>975</v>
      </c>
      <c r="C330" t="s">
        <v>3083</v>
      </c>
      <c r="D330" t="s">
        <v>3084</v>
      </c>
      <c r="E330" t="s">
        <v>3085</v>
      </c>
      <c r="F330" t="s">
        <v>3086</v>
      </c>
      <c r="G330" t="s">
        <v>3087</v>
      </c>
    </row>
    <row r="331" spans="1:7" x14ac:dyDescent="0.3">
      <c r="A331" s="1">
        <v>19</v>
      </c>
      <c r="B331" t="s">
        <v>980</v>
      </c>
      <c r="C331" t="s">
        <v>331</v>
      </c>
      <c r="D331" t="s">
        <v>3088</v>
      </c>
      <c r="E331" t="s">
        <v>3089</v>
      </c>
      <c r="F331" t="s">
        <v>3090</v>
      </c>
      <c r="G331" t="s">
        <v>3091</v>
      </c>
    </row>
    <row r="332" spans="1:7" x14ac:dyDescent="0.3">
      <c r="A332" s="1">
        <v>20</v>
      </c>
      <c r="B332" t="s">
        <v>1889</v>
      </c>
      <c r="C332" t="s">
        <v>3092</v>
      </c>
      <c r="D332" t="s">
        <v>3093</v>
      </c>
      <c r="E332" t="s">
        <v>3094</v>
      </c>
      <c r="F332" t="s">
        <v>3095</v>
      </c>
      <c r="G332" t="s">
        <v>3096</v>
      </c>
    </row>
    <row r="333" spans="1:7" x14ac:dyDescent="0.3">
      <c r="A333" s="1">
        <v>21</v>
      </c>
      <c r="B333" t="s">
        <v>990</v>
      </c>
      <c r="C333" t="s">
        <v>331</v>
      </c>
      <c r="D333" t="s">
        <v>331</v>
      </c>
      <c r="E333" t="s">
        <v>331</v>
      </c>
      <c r="F333" t="s">
        <v>331</v>
      </c>
      <c r="G333" t="s">
        <v>331</v>
      </c>
    </row>
    <row r="334" spans="1:7" x14ac:dyDescent="0.3">
      <c r="A334" s="1">
        <v>22</v>
      </c>
      <c r="B334" t="s">
        <v>996</v>
      </c>
      <c r="C334" t="s">
        <v>997</v>
      </c>
      <c r="D334" t="s">
        <v>997</v>
      </c>
      <c r="E334" t="s">
        <v>331</v>
      </c>
      <c r="F334" t="s">
        <v>997</v>
      </c>
      <c r="G334" t="s">
        <v>331</v>
      </c>
    </row>
    <row r="335" spans="1:7" x14ac:dyDescent="0.3">
      <c r="A335" s="1">
        <v>23</v>
      </c>
      <c r="B335" t="s">
        <v>998</v>
      </c>
      <c r="C335" t="s">
        <v>3097</v>
      </c>
      <c r="D335" t="s">
        <v>3098</v>
      </c>
      <c r="E335" t="s">
        <v>3099</v>
      </c>
      <c r="F335" t="s">
        <v>3100</v>
      </c>
      <c r="G335" t="s">
        <v>3101</v>
      </c>
    </row>
    <row r="336" spans="1:7" x14ac:dyDescent="0.3">
      <c r="A336" s="1">
        <v>24</v>
      </c>
      <c r="B336" t="s">
        <v>1004</v>
      </c>
      <c r="C336" t="s">
        <v>3102</v>
      </c>
      <c r="D336" t="s">
        <v>3103</v>
      </c>
      <c r="E336" t="s">
        <v>3104</v>
      </c>
      <c r="F336" t="s">
        <v>3105</v>
      </c>
      <c r="G336" t="s">
        <v>3106</v>
      </c>
    </row>
    <row r="337" spans="1:7" x14ac:dyDescent="0.3">
      <c r="A337" s="1">
        <v>25</v>
      </c>
      <c r="B337" t="s">
        <v>1009</v>
      </c>
      <c r="C337" t="s">
        <v>331</v>
      </c>
      <c r="D337" t="s">
        <v>3107</v>
      </c>
      <c r="E337" t="s">
        <v>3108</v>
      </c>
      <c r="F337" t="s">
        <v>3109</v>
      </c>
      <c r="G337" t="s">
        <v>3110</v>
      </c>
    </row>
    <row r="338" spans="1:7" x14ac:dyDescent="0.3">
      <c r="A338" s="1">
        <v>26</v>
      </c>
      <c r="B338" t="s">
        <v>1014</v>
      </c>
      <c r="C338" t="s">
        <v>331</v>
      </c>
      <c r="D338" t="s">
        <v>331</v>
      </c>
      <c r="E338" t="s">
        <v>331</v>
      </c>
      <c r="F338" t="s">
        <v>331</v>
      </c>
      <c r="G338" t="s">
        <v>3111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2"/>
  <sheetViews>
    <sheetView topLeftCell="B1" workbookViewId="0">
      <selection activeCell="D2" sqref="D2"/>
    </sheetView>
  </sheetViews>
  <sheetFormatPr defaultRowHeight="14.4" x14ac:dyDescent="0.3"/>
  <cols>
    <col min="1" max="1" width="0" hidden="1" customWidth="1"/>
    <col min="2" max="7" width="20.6640625" customWidth="1"/>
  </cols>
  <sheetData>
    <row r="1" spans="1:11" x14ac:dyDescent="0.3">
      <c r="B1" t="s">
        <v>0</v>
      </c>
      <c r="C1" t="s">
        <v>3112</v>
      </c>
      <c r="D1" t="str">
        <f>TRIM(IFERROR(IFERROR(IFERROR(IFERROR(IFERROR(IFERROR(IFERROR(IFERROR(REPLACE(LEFT(C1,FIND("(",C1) - 2), FIND("PLC",UPPER(LEFT(C1,FIND("(",C1) - 2))),3,"" ), REPLACE(LEFT(C1,FIND("(",C1) - 2), FIND(", INC.",UPPER(LEFT(C1,FIND("(",C1) - 2))),6,"" )), REPLACE(LEFT(C1,FIND("(",C1) - 2), FIND("CORPORATION",UPPER(LEFT(C1,FIND("(",C1) - 2))),11,"" )),REPLACE(LEFT(C1,FIND("(",C1) - 2), FIND("CORP.",UPPER(LEFT(C1,FIND("(",C1) - 2))),5,"" )), REPLACE(LEFT(C1,FIND("(",C1) - 2), FIND("COMPANY",UPPER(LEFT(C1,FIND("(",C1) - 2))),7,"" )),REPLACE(LEFT(C1,FIND("(",C1) - 2), FIND("INC.",UPPER(LEFT(C1,FIND("(",C1) - 2))),4,"" )),REPLACE(LEFT(C1,FIND("(",C1) - 2), FIND("CORP",UPPER(LEFT(C1,FIND("(",C1) - 2))),4,"" )),LEFT(C1,FIND("(",C1) - 2)),REPLACE(LEFT(C1,FIND("(",C1) - 2), FIND("AB",UPPER(LEFT(C1,FIND("(",C1) - 2))),2,"" )))</f>
        <v>Capio AB</v>
      </c>
    </row>
    <row r="2" spans="1:11" x14ac:dyDescent="0.3">
      <c r="B2" t="s">
        <v>2</v>
      </c>
      <c r="C2" t="s">
        <v>3113</v>
      </c>
      <c r="K2" t="str">
        <f>LEFT(C1,FIND("(",C1) - 2)</f>
        <v>Capio AB</v>
      </c>
    </row>
    <row r="3" spans="1:11" x14ac:dyDescent="0.3">
      <c r="K3" t="str">
        <f>" is scheduled to report earnings "&amp;IFERROR("between "&amp;LEFT(C20,FIND("-",C20)-2)&amp;" and "&amp;RIGHT(C20,FIND("-",C20)-2),"on "&amp;C20)</f>
        <v xml:space="preserve"> is scheduled to report earnings on Jul 21, 2017</v>
      </c>
    </row>
    <row r="4" spans="1:11" x14ac:dyDescent="0.3">
      <c r="B4" t="s">
        <v>4</v>
      </c>
      <c r="K4" t="str">
        <f>"The stock is currently trading at " &amp; TEXT(C2,"$####.#0") &amp; ", " &amp; IF(C2-C7=0, "at the same price" &amp; " after opening " &amp; IF(C8-C7=0, "at the same price as yesterday's close", IF(C8-C7&gt;0, "up " &amp; IF((C7-C8)/C7*-1 &lt;0.01, "slightly", TEXT((C7-C8)/C7*-1,"##.##%")) &amp; " over yesterday's close", IF((C7-C8)/C7 &lt;0.01, "slightly below", "down from" &amp; TEXT((C7-C8)/C7*1,"##.##%")) &amp; " yesterday's close")), IF(C2-C7&gt;0, "up " &amp; TEXT((C7-C2)/C7*-1,"##.##%") &amp; " after opening " &amp; IF(C8-C7=0, "at the same price as yesterday's close", IF(C8-C7&gt;0, "up " &amp; IF((C7-C8)/C7*-1 &lt;0.01, "slightly", TEXT((C7-C8)/C7*-1,"##.##%")) &amp; " over yesterday's close", IF((C7-C8)/C7 &lt;0.01, "slightly below", "down from" &amp; TEXT((C7-C8)/C7*1,"##.##%")) &amp; " yesterday's close")), "down " &amp; TEXT((C7-C2)/C7*1,"##.##%") &amp; " after opening " &amp; IF(C8-C7=0, "at the same price as yesterday's close", IF(C8-C7&gt;0, "up " &amp; IF((C7-C8)/C7*-1 &lt;0.01, "slightly", TEXT((C7-C8)/C7*-1,"##.##%")) &amp; " over yesterday's close", IF((C7-C8)/C7 &lt;0.01, "slightly below", "down from" &amp; TEXT((C7-C8)/C7*1,"##.##%")) &amp; " yesterday's close")) ))</f>
        <v>The stock is currently trading at $51.75, at the same price after opening up slightly over yesterday's close</v>
      </c>
    </row>
    <row r="5" spans="1:11" x14ac:dyDescent="0.3">
      <c r="K5" t="str">
        <f>"The one year target estimate for " &amp; D1 &amp; " is " &amp; TEXT(C23,"$####.#0")</f>
        <v>The one year target estimate for Capio AB is $55.82</v>
      </c>
    </row>
    <row r="6" spans="1:11" x14ac:dyDescent="0.3">
      <c r="K6" t="str">
        <f>" which would be " &amp; IF(OR(LEFT(ABS((C23-C2)/C2*100),1)="8",LEFT(ABS((C23-C2)/C2*100),2)="18"), "an ", "a ")  &amp;TEXT(ABS((C23-C2)/C2),"####.#0%")&amp;IF((C23-C2)&gt;0," increase over"," decrease from")&amp;" the current price"</f>
        <v xml:space="preserve"> which would be a 7.86% increase over the current price</v>
      </c>
    </row>
    <row r="7" spans="1:11" x14ac:dyDescent="0.3">
      <c r="A7" s="1">
        <v>0</v>
      </c>
      <c r="B7" t="s">
        <v>5</v>
      </c>
      <c r="C7" t="s">
        <v>3113</v>
      </c>
      <c r="K7" t="str">
        <f>"Earnings are expected to " &amp; IF(C28=D28, "remain constant over the next quarter", IF( D28&gt;C28,  "increase by " &amp; TEXT((D28-C28)/C28*100,"##.##") &amp; "% over last quarter", "decrease by " &amp; TEXT((D28-C28)/C28*-100,"##.##") &amp; "% from last quarter")) &amp; " based on the average of " &amp; $C$27 &amp; " analyst estimates (Yahoo Finance)"</f>
        <v>Earnings are expected to decrease by 43.21% from last quarter based on the average of 3 analyst estimates (Yahoo Finance)</v>
      </c>
    </row>
    <row r="8" spans="1:11" x14ac:dyDescent="0.3">
      <c r="A8" s="1">
        <v>1</v>
      </c>
      <c r="B8" t="s">
        <v>7</v>
      </c>
      <c r="C8" t="s">
        <v>3114</v>
      </c>
      <c r="K8" t="str">
        <f>IF(VALUE(C2)=D12, "The stock is trading at an all-time low",IF(VALUE(C2) =E12,"The stock is trading at an all-time high",IF(VALUE(C2)&lt;D12+(E12-D12)/3, "The stock is trading in the low end of its 52-week range",IF(VALUE(C2)&lt;D12+2*(E12-D12)/3, "The stock is trading near the middle of its 52 week range", "The stock is trading in the high end of its 52-week range"))) )</f>
        <v>The stock is trading in the high end of its 52-week range</v>
      </c>
    </row>
    <row r="9" spans="1:11" x14ac:dyDescent="0.3">
      <c r="A9" s="1">
        <v>2</v>
      </c>
      <c r="B9" t="s">
        <v>9</v>
      </c>
      <c r="C9" t="s">
        <v>3115</v>
      </c>
      <c r="K9" t="str">
        <f>"Over the last 4 quarters, we've seen a positive earnings surprise " &amp; 4 -COUNTIF(C45:F45,"-*") &amp; IF(4 - COUNTIF(C45:F45,"-*")=1, " time,"," times,") &amp; " and a negative earnings surprise " &amp; COUNTIF(C45:F45,"-*") &amp; IF(COUNTIF(C45:F45,"-*")=1, " time", " times")</f>
        <v>Over the last 4 quarters, we've seen a positive earnings surprise 4 times, and a negative earnings surprise 0 times</v>
      </c>
    </row>
    <row r="10" spans="1:11" x14ac:dyDescent="0.3">
      <c r="A10" s="1">
        <v>3</v>
      </c>
      <c r="B10" t="s">
        <v>11</v>
      </c>
      <c r="C10" t="s">
        <v>3116</v>
      </c>
    </row>
    <row r="11" spans="1:11" x14ac:dyDescent="0.3">
      <c r="A11" s="1">
        <v>4</v>
      </c>
      <c r="B11" t="s">
        <v>13</v>
      </c>
      <c r="C11" t="s">
        <v>3117</v>
      </c>
    </row>
    <row r="12" spans="1:11" x14ac:dyDescent="0.3">
      <c r="A12" s="1">
        <v>5</v>
      </c>
      <c r="B12" t="s">
        <v>15</v>
      </c>
      <c r="C12" t="s">
        <v>3118</v>
      </c>
      <c r="D12" t="str">
        <f>LEFT(C12,FIND("-",C12)-2)</f>
        <v>43.00</v>
      </c>
      <c r="E12" t="str">
        <f>TRIM(RIGHT(C12,FIND("-",C12)-1))</f>
        <v>54.00</v>
      </c>
    </row>
    <row r="13" spans="1:11" x14ac:dyDescent="0.3">
      <c r="A13" s="1">
        <v>6</v>
      </c>
      <c r="B13" t="s">
        <v>17</v>
      </c>
      <c r="C13" t="s">
        <v>3119</v>
      </c>
    </row>
    <row r="14" spans="1:11" x14ac:dyDescent="0.3">
      <c r="A14" s="1">
        <v>7</v>
      </c>
      <c r="B14" t="s">
        <v>19</v>
      </c>
      <c r="C14" t="s">
        <v>3120</v>
      </c>
    </row>
    <row r="16" spans="1:11" x14ac:dyDescent="0.3">
      <c r="A16" s="1">
        <v>0</v>
      </c>
      <c r="B16" t="s">
        <v>21</v>
      </c>
      <c r="C16" t="s">
        <v>3121</v>
      </c>
    </row>
    <row r="17" spans="1:11" x14ac:dyDescent="0.3">
      <c r="A17" s="1">
        <v>1</v>
      </c>
      <c r="B17" t="s">
        <v>23</v>
      </c>
      <c r="K17" t="str">
        <f>K2 &amp; K3 &amp; ". " &amp; K4 &amp; ". " &amp; K5 &amp; K6 &amp; ". " &amp; K7 &amp; ". " &amp; K8 &amp; ". " &amp; K9 &amp; "."</f>
        <v>Capio AB is scheduled to report earnings on Jul 21, 2017. The stock is currently trading at $51.75, at the same price after opening up slightly over yesterday's close. The one year target estimate for Capio AB is $55.82 which would be a 7.86% increase over the current price. Earnings are expected to decrease by 43.21% from last quarter based on the average of 3 analyst estimates (Yahoo Finance). The stock is trading in the high end of its 52-week range. Over the last 4 quarters, we've seen a positive earnings surprise 4 times, and a negative earnings surprise 0 times.</v>
      </c>
    </row>
    <row r="18" spans="1:11" x14ac:dyDescent="0.3">
      <c r="A18" s="1">
        <v>2</v>
      </c>
      <c r="B18" t="s">
        <v>24</v>
      </c>
      <c r="C18" t="s">
        <v>3122</v>
      </c>
    </row>
    <row r="19" spans="1:11" x14ac:dyDescent="0.3">
      <c r="A19" s="1">
        <v>3</v>
      </c>
      <c r="B19" t="s">
        <v>26</v>
      </c>
      <c r="C19" t="s">
        <v>3123</v>
      </c>
    </row>
    <row r="20" spans="1:11" x14ac:dyDescent="0.3">
      <c r="A20" s="1">
        <v>4</v>
      </c>
      <c r="B20" t="s">
        <v>28</v>
      </c>
      <c r="C20" t="s">
        <v>29</v>
      </c>
    </row>
    <row r="21" spans="1:11" x14ac:dyDescent="0.3">
      <c r="A21" s="1">
        <v>5</v>
      </c>
      <c r="B21" t="s">
        <v>30</v>
      </c>
      <c r="C21" t="s">
        <v>31</v>
      </c>
    </row>
    <row r="22" spans="1:11" x14ac:dyDescent="0.3">
      <c r="A22" s="1">
        <v>6</v>
      </c>
      <c r="B22" t="s">
        <v>32</v>
      </c>
    </row>
    <row r="23" spans="1:11" x14ac:dyDescent="0.3">
      <c r="A23" s="1">
        <v>7</v>
      </c>
      <c r="B23" t="s">
        <v>33</v>
      </c>
      <c r="C23" t="s">
        <v>3124</v>
      </c>
    </row>
    <row r="26" spans="1:11" x14ac:dyDescent="0.3">
      <c r="B26" s="1" t="s">
        <v>35</v>
      </c>
      <c r="C26" s="1" t="s">
        <v>36</v>
      </c>
      <c r="D26" s="1" t="s">
        <v>37</v>
      </c>
      <c r="E26" s="1" t="s">
        <v>38</v>
      </c>
      <c r="F26" s="1" t="s">
        <v>39</v>
      </c>
    </row>
    <row r="27" spans="1:11" x14ac:dyDescent="0.3">
      <c r="A27" s="1">
        <v>0</v>
      </c>
      <c r="B27" t="s">
        <v>40</v>
      </c>
      <c r="C27">
        <v>3</v>
      </c>
      <c r="D27">
        <v>3</v>
      </c>
      <c r="E27">
        <v>7</v>
      </c>
      <c r="F27">
        <v>7</v>
      </c>
    </row>
    <row r="28" spans="1:11" x14ac:dyDescent="0.3">
      <c r="A28" s="1">
        <v>1</v>
      </c>
      <c r="B28" t="s">
        <v>41</v>
      </c>
      <c r="C28">
        <v>0.81</v>
      </c>
      <c r="D28">
        <v>0.46</v>
      </c>
      <c r="E28">
        <v>3.53</v>
      </c>
      <c r="F28">
        <v>3.94</v>
      </c>
    </row>
    <row r="29" spans="1:11" x14ac:dyDescent="0.3">
      <c r="A29" s="1">
        <v>2</v>
      </c>
      <c r="B29" t="s">
        <v>42</v>
      </c>
      <c r="C29">
        <v>0.7</v>
      </c>
      <c r="D29">
        <v>0.37</v>
      </c>
      <c r="E29">
        <v>3.02</v>
      </c>
      <c r="F29">
        <v>3.38</v>
      </c>
    </row>
    <row r="30" spans="1:11" x14ac:dyDescent="0.3">
      <c r="A30" s="1">
        <v>3</v>
      </c>
      <c r="B30" t="s">
        <v>43</v>
      </c>
      <c r="C30">
        <v>0.96</v>
      </c>
      <c r="D30">
        <v>0.6</v>
      </c>
      <c r="E30">
        <v>3.96</v>
      </c>
      <c r="F30">
        <v>4.29</v>
      </c>
    </row>
    <row r="31" spans="1:11" x14ac:dyDescent="0.3">
      <c r="A31" s="1">
        <v>4</v>
      </c>
      <c r="B31" t="s">
        <v>44</v>
      </c>
      <c r="C31">
        <v>0.87</v>
      </c>
      <c r="D31">
        <v>0.33</v>
      </c>
      <c r="E31">
        <v>3.3</v>
      </c>
      <c r="F31">
        <v>3.53</v>
      </c>
    </row>
    <row r="33" spans="1:6" x14ac:dyDescent="0.3">
      <c r="B33" s="1" t="s">
        <v>45</v>
      </c>
      <c r="C33" s="1" t="s">
        <v>36</v>
      </c>
      <c r="D33" s="1" t="s">
        <v>37</v>
      </c>
      <c r="E33" s="1" t="s">
        <v>38</v>
      </c>
      <c r="F33" s="1" t="s">
        <v>39</v>
      </c>
    </row>
    <row r="34" spans="1:6" x14ac:dyDescent="0.3">
      <c r="A34" s="1">
        <v>0</v>
      </c>
      <c r="B34" t="s">
        <v>40</v>
      </c>
      <c r="C34" t="s">
        <v>1925</v>
      </c>
      <c r="D34" t="s">
        <v>1925</v>
      </c>
      <c r="E34" t="s">
        <v>3125</v>
      </c>
      <c r="F34" t="s">
        <v>3125</v>
      </c>
    </row>
    <row r="35" spans="1:6" x14ac:dyDescent="0.3">
      <c r="A35" s="1">
        <v>1</v>
      </c>
      <c r="B35" t="s">
        <v>41</v>
      </c>
      <c r="C35" t="s">
        <v>3126</v>
      </c>
      <c r="D35" t="s">
        <v>3127</v>
      </c>
      <c r="E35" t="s">
        <v>3128</v>
      </c>
      <c r="F35" t="s">
        <v>3129</v>
      </c>
    </row>
    <row r="36" spans="1:6" x14ac:dyDescent="0.3">
      <c r="A36" s="1">
        <v>2</v>
      </c>
      <c r="B36" t="s">
        <v>42</v>
      </c>
      <c r="C36" t="s">
        <v>3130</v>
      </c>
      <c r="D36" t="s">
        <v>3131</v>
      </c>
      <c r="E36" t="s">
        <v>3132</v>
      </c>
      <c r="F36" t="s">
        <v>3133</v>
      </c>
    </row>
    <row r="37" spans="1:6" x14ac:dyDescent="0.3">
      <c r="A37" s="1">
        <v>3</v>
      </c>
      <c r="B37" t="s">
        <v>43</v>
      </c>
      <c r="C37" t="s">
        <v>3134</v>
      </c>
      <c r="D37" t="s">
        <v>3135</v>
      </c>
      <c r="E37" t="s">
        <v>3136</v>
      </c>
      <c r="F37" t="s">
        <v>3137</v>
      </c>
    </row>
    <row r="38" spans="1:6" x14ac:dyDescent="0.3">
      <c r="A38" s="1">
        <v>4</v>
      </c>
      <c r="B38" t="s">
        <v>53</v>
      </c>
      <c r="C38" t="s">
        <v>3138</v>
      </c>
      <c r="D38" t="s">
        <v>3139</v>
      </c>
      <c r="E38" t="s">
        <v>3140</v>
      </c>
      <c r="F38" t="s">
        <v>3128</v>
      </c>
    </row>
    <row r="39" spans="1:6" x14ac:dyDescent="0.3">
      <c r="A39" s="1">
        <v>5</v>
      </c>
      <c r="B39" t="s">
        <v>55</v>
      </c>
      <c r="C39" t="s">
        <v>3141</v>
      </c>
      <c r="D39" t="s">
        <v>2646</v>
      </c>
      <c r="E39" t="s">
        <v>3142</v>
      </c>
      <c r="F39" t="s">
        <v>3143</v>
      </c>
    </row>
    <row r="41" spans="1:6" x14ac:dyDescent="0.3">
      <c r="B41" s="1" t="s">
        <v>58</v>
      </c>
      <c r="C41" s="1" t="s">
        <v>60</v>
      </c>
      <c r="D41" s="1" t="s">
        <v>61</v>
      </c>
      <c r="E41" s="1" t="s">
        <v>1101</v>
      </c>
      <c r="F41" s="1" t="s">
        <v>62</v>
      </c>
    </row>
    <row r="42" spans="1:6" x14ac:dyDescent="0.3">
      <c r="A42" s="1">
        <v>0</v>
      </c>
      <c r="B42" t="s">
        <v>63</v>
      </c>
      <c r="C42" t="s">
        <v>3144</v>
      </c>
      <c r="D42" t="s">
        <v>1945</v>
      </c>
      <c r="E42" t="s">
        <v>2588</v>
      </c>
      <c r="F42" t="s">
        <v>3145</v>
      </c>
    </row>
    <row r="43" spans="1:6" x14ac:dyDescent="0.3">
      <c r="A43" s="1">
        <v>1</v>
      </c>
      <c r="B43" t="s">
        <v>66</v>
      </c>
      <c r="C43" t="s">
        <v>3146</v>
      </c>
      <c r="D43" t="s">
        <v>1943</v>
      </c>
      <c r="E43" t="s">
        <v>503</v>
      </c>
      <c r="F43" t="s">
        <v>3147</v>
      </c>
    </row>
    <row r="44" spans="1:6" x14ac:dyDescent="0.3">
      <c r="A44" s="1">
        <v>2</v>
      </c>
      <c r="B44" t="s">
        <v>69</v>
      </c>
      <c r="C44" t="s">
        <v>3148</v>
      </c>
      <c r="D44" t="s">
        <v>64</v>
      </c>
      <c r="E44" t="s">
        <v>3149</v>
      </c>
      <c r="F44" t="s">
        <v>2505</v>
      </c>
    </row>
    <row r="45" spans="1:6" x14ac:dyDescent="0.3">
      <c r="A45" s="1">
        <v>3</v>
      </c>
      <c r="B45" t="s">
        <v>72</v>
      </c>
      <c r="C45" t="s">
        <v>3150</v>
      </c>
      <c r="D45" t="s">
        <v>257</v>
      </c>
      <c r="E45" t="s">
        <v>3151</v>
      </c>
      <c r="F45" t="s">
        <v>3152</v>
      </c>
    </row>
    <row r="47" spans="1:6" x14ac:dyDescent="0.3">
      <c r="B47" s="1" t="s">
        <v>75</v>
      </c>
      <c r="C47" s="1" t="s">
        <v>36</v>
      </c>
      <c r="D47" s="1" t="s">
        <v>37</v>
      </c>
      <c r="E47" s="1" t="s">
        <v>38</v>
      </c>
      <c r="F47" s="1" t="s">
        <v>39</v>
      </c>
    </row>
    <row r="48" spans="1:6" x14ac:dyDescent="0.3">
      <c r="A48" s="1">
        <v>0</v>
      </c>
      <c r="B48" t="s">
        <v>76</v>
      </c>
      <c r="C48">
        <v>0.81</v>
      </c>
      <c r="D48">
        <v>0.46</v>
      </c>
      <c r="E48">
        <v>3.53</v>
      </c>
      <c r="F48">
        <v>3.94</v>
      </c>
    </row>
    <row r="49" spans="1:6" x14ac:dyDescent="0.3">
      <c r="A49" s="1">
        <v>1</v>
      </c>
      <c r="B49" t="s">
        <v>77</v>
      </c>
      <c r="C49">
        <v>0.81</v>
      </c>
      <c r="D49">
        <v>0.46</v>
      </c>
      <c r="E49">
        <v>3.52</v>
      </c>
      <c r="F49">
        <v>3.94</v>
      </c>
    </row>
    <row r="50" spans="1:6" x14ac:dyDescent="0.3">
      <c r="A50" s="1">
        <v>2</v>
      </c>
      <c r="B50" t="s">
        <v>78</v>
      </c>
      <c r="C50">
        <v>0.81</v>
      </c>
      <c r="D50">
        <v>0.42</v>
      </c>
      <c r="E50">
        <v>3.52</v>
      </c>
      <c r="F50">
        <v>3.85</v>
      </c>
    </row>
    <row r="51" spans="1:6" x14ac:dyDescent="0.3">
      <c r="A51" s="1">
        <v>3</v>
      </c>
      <c r="B51" t="s">
        <v>79</v>
      </c>
      <c r="C51">
        <v>0.81</v>
      </c>
      <c r="D51">
        <v>0.42</v>
      </c>
      <c r="E51">
        <v>3.54</v>
      </c>
      <c r="F51">
        <v>3.86</v>
      </c>
    </row>
    <row r="52" spans="1:6" x14ac:dyDescent="0.3">
      <c r="A52" s="1">
        <v>4</v>
      </c>
      <c r="B52" t="s">
        <v>80</v>
      </c>
      <c r="C52">
        <v>0.74</v>
      </c>
      <c r="D52">
        <v>0.34</v>
      </c>
      <c r="E52">
        <v>3.28</v>
      </c>
      <c r="F52">
        <v>3.76</v>
      </c>
    </row>
    <row r="54" spans="1:6" x14ac:dyDescent="0.3">
      <c r="B54" s="1" t="s">
        <v>81</v>
      </c>
      <c r="C54" s="1" t="s">
        <v>36</v>
      </c>
      <c r="D54" s="1" t="s">
        <v>37</v>
      </c>
      <c r="E54" s="1" t="s">
        <v>38</v>
      </c>
      <c r="F54" s="1" t="s">
        <v>39</v>
      </c>
    </row>
    <row r="55" spans="1:6" x14ac:dyDescent="0.3">
      <c r="A55" s="1">
        <v>0</v>
      </c>
      <c r="B55" t="s">
        <v>82</v>
      </c>
      <c r="E55">
        <v>1</v>
      </c>
    </row>
    <row r="56" spans="1:6" x14ac:dyDescent="0.3">
      <c r="A56" s="1">
        <v>1</v>
      </c>
      <c r="B56" t="s">
        <v>83</v>
      </c>
      <c r="D56">
        <v>1</v>
      </c>
      <c r="E56">
        <v>1</v>
      </c>
      <c r="F56">
        <v>1</v>
      </c>
    </row>
    <row r="57" spans="1:6" x14ac:dyDescent="0.3">
      <c r="A57" s="1">
        <v>2</v>
      </c>
      <c r="B57" t="s">
        <v>84</v>
      </c>
      <c r="F57">
        <v>1</v>
      </c>
    </row>
    <row r="58" spans="1:6" x14ac:dyDescent="0.3">
      <c r="A58" s="1">
        <v>3</v>
      </c>
      <c r="B58" t="s">
        <v>85</v>
      </c>
    </row>
    <row r="60" spans="1:6" x14ac:dyDescent="0.3">
      <c r="B60" s="1" t="s">
        <v>86</v>
      </c>
      <c r="C60" s="1" t="s">
        <v>3153</v>
      </c>
      <c r="D60" s="1" t="s">
        <v>88</v>
      </c>
      <c r="E60" s="1" t="s">
        <v>89</v>
      </c>
      <c r="F60" s="1" t="s">
        <v>90</v>
      </c>
    </row>
    <row r="61" spans="1:6" x14ac:dyDescent="0.3">
      <c r="A61" s="1">
        <v>0</v>
      </c>
      <c r="B61" t="s">
        <v>91</v>
      </c>
      <c r="C61" t="s">
        <v>3154</v>
      </c>
      <c r="F61">
        <v>0.19</v>
      </c>
    </row>
    <row r="62" spans="1:6" x14ac:dyDescent="0.3">
      <c r="A62" s="1">
        <v>1</v>
      </c>
      <c r="B62" t="s">
        <v>93</v>
      </c>
      <c r="C62" t="s">
        <v>3155</v>
      </c>
      <c r="F62">
        <v>0.21</v>
      </c>
    </row>
    <row r="63" spans="1:6" x14ac:dyDescent="0.3">
      <c r="A63" s="1">
        <v>2</v>
      </c>
      <c r="B63" t="s">
        <v>95</v>
      </c>
      <c r="C63" t="s">
        <v>2551</v>
      </c>
      <c r="F63">
        <v>0.08</v>
      </c>
    </row>
    <row r="64" spans="1:6" x14ac:dyDescent="0.3">
      <c r="A64" s="1">
        <v>3</v>
      </c>
      <c r="B64" t="s">
        <v>96</v>
      </c>
      <c r="C64" t="s">
        <v>1748</v>
      </c>
      <c r="F64">
        <v>0.12</v>
      </c>
    </row>
    <row r="65" spans="1:6" x14ac:dyDescent="0.3">
      <c r="A65" s="1">
        <v>4</v>
      </c>
      <c r="B65" t="s">
        <v>98</v>
      </c>
      <c r="C65" t="s">
        <v>3156</v>
      </c>
      <c r="F65">
        <v>0.09</v>
      </c>
    </row>
    <row r="66" spans="1:6" x14ac:dyDescent="0.3">
      <c r="A66" s="1">
        <v>5</v>
      </c>
      <c r="B66" t="s">
        <v>100</v>
      </c>
    </row>
    <row r="68" spans="1:6" x14ac:dyDescent="0.3">
      <c r="A68" s="1">
        <v>0</v>
      </c>
      <c r="B68" t="s">
        <v>102</v>
      </c>
      <c r="C68" t="s">
        <v>3121</v>
      </c>
    </row>
    <row r="69" spans="1:6" x14ac:dyDescent="0.3">
      <c r="A69" s="1">
        <v>1</v>
      </c>
      <c r="B69" t="s">
        <v>103</v>
      </c>
    </row>
    <row r="70" spans="1:6" x14ac:dyDescent="0.3">
      <c r="A70" s="1">
        <v>2</v>
      </c>
      <c r="B70" t="s">
        <v>104</v>
      </c>
      <c r="C70" t="s">
        <v>3122</v>
      </c>
    </row>
    <row r="71" spans="1:6" x14ac:dyDescent="0.3">
      <c r="A71" s="1">
        <v>3</v>
      </c>
      <c r="B71" t="s">
        <v>105</v>
      </c>
      <c r="C71" t="s">
        <v>3157</v>
      </c>
    </row>
    <row r="72" spans="1:6" x14ac:dyDescent="0.3">
      <c r="A72" s="1">
        <v>4</v>
      </c>
      <c r="B72" t="s">
        <v>107</v>
      </c>
      <c r="C72" t="s">
        <v>1468</v>
      </c>
    </row>
    <row r="73" spans="1:6" x14ac:dyDescent="0.3">
      <c r="A73" s="1">
        <v>5</v>
      </c>
      <c r="B73" t="s">
        <v>109</v>
      </c>
      <c r="C73" t="s">
        <v>2539</v>
      </c>
    </row>
    <row r="74" spans="1:6" x14ac:dyDescent="0.3">
      <c r="A74" s="1">
        <v>6</v>
      </c>
      <c r="B74" t="s">
        <v>111</v>
      </c>
      <c r="C74" t="s">
        <v>522</v>
      </c>
    </row>
    <row r="75" spans="1:6" x14ac:dyDescent="0.3">
      <c r="A75" s="1">
        <v>7</v>
      </c>
      <c r="B75" t="s">
        <v>113</v>
      </c>
    </row>
    <row r="76" spans="1:6" x14ac:dyDescent="0.3">
      <c r="A76" s="1">
        <v>8</v>
      </c>
      <c r="B76" t="s">
        <v>114</v>
      </c>
    </row>
    <row r="78" spans="1:6" x14ac:dyDescent="0.3">
      <c r="A78" s="1">
        <v>0</v>
      </c>
      <c r="B78" t="s">
        <v>115</v>
      </c>
      <c r="C78" t="s">
        <v>116</v>
      </c>
    </row>
    <row r="79" spans="1:6" x14ac:dyDescent="0.3">
      <c r="A79" s="1">
        <v>1</v>
      </c>
      <c r="B79" t="s">
        <v>117</v>
      </c>
      <c r="C79" t="s">
        <v>118</v>
      </c>
    </row>
    <row r="81" spans="1:3" x14ac:dyDescent="0.3">
      <c r="A81" s="1">
        <v>0</v>
      </c>
      <c r="B81" t="s">
        <v>119</v>
      </c>
      <c r="C81" t="s">
        <v>3158</v>
      </c>
    </row>
    <row r="82" spans="1:3" x14ac:dyDescent="0.3">
      <c r="A82" s="1">
        <v>1</v>
      </c>
      <c r="B82" t="s">
        <v>121</v>
      </c>
      <c r="C82" t="s">
        <v>3159</v>
      </c>
    </row>
    <row r="84" spans="1:3" x14ac:dyDescent="0.3">
      <c r="A84" s="1">
        <v>0</v>
      </c>
      <c r="B84" t="s">
        <v>123</v>
      </c>
      <c r="C84" t="s">
        <v>3160</v>
      </c>
    </row>
    <row r="85" spans="1:3" x14ac:dyDescent="0.3">
      <c r="A85" s="1">
        <v>1</v>
      </c>
      <c r="B85" t="s">
        <v>124</v>
      </c>
      <c r="C85" t="s">
        <v>3161</v>
      </c>
    </row>
    <row r="87" spans="1:3" x14ac:dyDescent="0.3">
      <c r="A87" s="1">
        <v>0</v>
      </c>
      <c r="B87" t="s">
        <v>126</v>
      </c>
      <c r="C87" t="s">
        <v>3162</v>
      </c>
    </row>
    <row r="88" spans="1:3" x14ac:dyDescent="0.3">
      <c r="A88" s="1">
        <v>1</v>
      </c>
      <c r="B88" t="s">
        <v>128</v>
      </c>
      <c r="C88" t="s">
        <v>3163</v>
      </c>
    </row>
    <row r="89" spans="1:3" x14ac:dyDescent="0.3">
      <c r="A89" s="1">
        <v>2</v>
      </c>
      <c r="B89" t="s">
        <v>130</v>
      </c>
      <c r="C89" t="s">
        <v>3164</v>
      </c>
    </row>
    <row r="90" spans="1:3" x14ac:dyDescent="0.3">
      <c r="A90" s="1">
        <v>3</v>
      </c>
      <c r="B90" t="s">
        <v>132</v>
      </c>
      <c r="C90" t="s">
        <v>3165</v>
      </c>
    </row>
    <row r="91" spans="1:3" x14ac:dyDescent="0.3">
      <c r="A91" s="1">
        <v>4</v>
      </c>
      <c r="B91" t="s">
        <v>134</v>
      </c>
      <c r="C91" t="s">
        <v>1180</v>
      </c>
    </row>
    <row r="92" spans="1:3" x14ac:dyDescent="0.3">
      <c r="A92" s="1">
        <v>5</v>
      </c>
      <c r="B92" t="s">
        <v>136</v>
      </c>
      <c r="C92" t="s">
        <v>3166</v>
      </c>
    </row>
    <row r="93" spans="1:3" x14ac:dyDescent="0.3">
      <c r="A93" s="1">
        <v>6</v>
      </c>
      <c r="B93" t="s">
        <v>138</v>
      </c>
      <c r="C93" t="s">
        <v>3123</v>
      </c>
    </row>
    <row r="94" spans="1:3" x14ac:dyDescent="0.3">
      <c r="A94" s="1">
        <v>7</v>
      </c>
      <c r="B94" t="s">
        <v>139</v>
      </c>
      <c r="C94" t="s">
        <v>3167</v>
      </c>
    </row>
    <row r="96" spans="1:3" x14ac:dyDescent="0.3">
      <c r="A96" s="1">
        <v>0</v>
      </c>
      <c r="B96" t="s">
        <v>140</v>
      </c>
      <c r="C96" t="s">
        <v>3168</v>
      </c>
    </row>
    <row r="97" spans="1:3" x14ac:dyDescent="0.3">
      <c r="A97" s="1">
        <v>1</v>
      </c>
      <c r="B97" t="s">
        <v>142</v>
      </c>
      <c r="C97" t="s">
        <v>504</v>
      </c>
    </row>
    <row r="98" spans="1:3" x14ac:dyDescent="0.3">
      <c r="A98" s="1">
        <v>2</v>
      </c>
      <c r="B98" t="s">
        <v>144</v>
      </c>
      <c r="C98" t="s">
        <v>3131</v>
      </c>
    </row>
    <row r="99" spans="1:3" x14ac:dyDescent="0.3">
      <c r="A99" s="1">
        <v>3</v>
      </c>
      <c r="B99" t="s">
        <v>146</v>
      </c>
      <c r="C99" t="s">
        <v>3169</v>
      </c>
    </row>
    <row r="100" spans="1:3" x14ac:dyDescent="0.3">
      <c r="A100" s="1">
        <v>4</v>
      </c>
      <c r="B100" t="s">
        <v>148</v>
      </c>
      <c r="C100" t="s">
        <v>2586</v>
      </c>
    </row>
    <row r="101" spans="1:3" x14ac:dyDescent="0.3">
      <c r="A101" s="1">
        <v>5</v>
      </c>
      <c r="B101" t="s">
        <v>149</v>
      </c>
      <c r="C101" t="s">
        <v>3170</v>
      </c>
    </row>
    <row r="103" spans="1:3" x14ac:dyDescent="0.3">
      <c r="A103" s="1">
        <v>0</v>
      </c>
      <c r="B103" t="s">
        <v>151</v>
      </c>
      <c r="C103" t="s">
        <v>3171</v>
      </c>
    </row>
    <row r="104" spans="1:3" x14ac:dyDescent="0.3">
      <c r="A104" s="1">
        <v>1</v>
      </c>
      <c r="B104" t="s">
        <v>152</v>
      </c>
      <c r="C104" t="s">
        <v>3172</v>
      </c>
    </row>
    <row r="106" spans="1:3" x14ac:dyDescent="0.3">
      <c r="A106" s="1">
        <v>0</v>
      </c>
      <c r="B106" t="s">
        <v>23</v>
      </c>
    </row>
    <row r="107" spans="1:3" x14ac:dyDescent="0.3">
      <c r="A107" s="1">
        <v>1</v>
      </c>
      <c r="B107" t="s">
        <v>153</v>
      </c>
      <c r="C107" t="s">
        <v>3173</v>
      </c>
    </row>
    <row r="108" spans="1:3" x14ac:dyDescent="0.3">
      <c r="A108" s="1">
        <v>2</v>
      </c>
      <c r="B108" t="s">
        <v>155</v>
      </c>
      <c r="C108" t="s">
        <v>156</v>
      </c>
    </row>
    <row r="109" spans="1:3" x14ac:dyDescent="0.3">
      <c r="A109" s="1">
        <v>3</v>
      </c>
      <c r="B109" t="s">
        <v>157</v>
      </c>
      <c r="C109" t="s">
        <v>3174</v>
      </c>
    </row>
    <row r="110" spans="1:3" x14ac:dyDescent="0.3">
      <c r="A110" s="1">
        <v>4</v>
      </c>
      <c r="B110" t="s">
        <v>159</v>
      </c>
      <c r="C110" t="s">
        <v>1923</v>
      </c>
    </row>
    <row r="111" spans="1:3" x14ac:dyDescent="0.3">
      <c r="A111" s="1">
        <v>5</v>
      </c>
      <c r="B111" t="s">
        <v>161</v>
      </c>
      <c r="C111" t="s">
        <v>3175</v>
      </c>
    </row>
    <row r="112" spans="1:3" x14ac:dyDescent="0.3">
      <c r="A112" s="1">
        <v>6</v>
      </c>
      <c r="B112" t="s">
        <v>163</v>
      </c>
      <c r="C112" t="s">
        <v>3176</v>
      </c>
    </row>
    <row r="114" spans="1:3" x14ac:dyDescent="0.3">
      <c r="A114" s="1">
        <v>0</v>
      </c>
      <c r="B114" t="s">
        <v>165</v>
      </c>
      <c r="C114" t="s">
        <v>3177</v>
      </c>
    </row>
    <row r="115" spans="1:3" x14ac:dyDescent="0.3">
      <c r="A115" s="1">
        <v>1</v>
      </c>
      <c r="B115" t="s">
        <v>167</v>
      </c>
      <c r="C115" t="s">
        <v>3178</v>
      </c>
    </row>
    <row r="116" spans="1:3" x14ac:dyDescent="0.3">
      <c r="A116" s="1">
        <v>2</v>
      </c>
      <c r="B116" t="s">
        <v>169</v>
      </c>
      <c r="C116" t="s">
        <v>3179</v>
      </c>
    </row>
    <row r="117" spans="1:3" x14ac:dyDescent="0.3">
      <c r="A117" s="1">
        <v>3</v>
      </c>
      <c r="B117" t="s">
        <v>171</v>
      </c>
      <c r="C117" t="s">
        <v>3180</v>
      </c>
    </row>
    <row r="118" spans="1:3" x14ac:dyDescent="0.3">
      <c r="A118" s="1">
        <v>4</v>
      </c>
      <c r="B118" t="s">
        <v>173</v>
      </c>
    </row>
    <row r="119" spans="1:3" x14ac:dyDescent="0.3">
      <c r="A119" s="1">
        <v>5</v>
      </c>
      <c r="B119" t="s">
        <v>174</v>
      </c>
    </row>
    <row r="120" spans="1:3" x14ac:dyDescent="0.3">
      <c r="A120" s="1">
        <v>6</v>
      </c>
      <c r="B120" t="s">
        <v>175</v>
      </c>
    </row>
    <row r="121" spans="1:3" x14ac:dyDescent="0.3">
      <c r="A121" s="1">
        <v>7</v>
      </c>
      <c r="B121" t="s">
        <v>176</v>
      </c>
    </row>
    <row r="122" spans="1:3" x14ac:dyDescent="0.3">
      <c r="A122" s="1">
        <v>8</v>
      </c>
      <c r="B122" t="s">
        <v>177</v>
      </c>
    </row>
    <row r="123" spans="1:3" x14ac:dyDescent="0.3">
      <c r="A123" s="1">
        <v>9</v>
      </c>
      <c r="B123" t="s">
        <v>178</v>
      </c>
    </row>
    <row r="125" spans="1:3" x14ac:dyDescent="0.3">
      <c r="A125" s="1">
        <v>0</v>
      </c>
      <c r="B125" t="s">
        <v>179</v>
      </c>
    </row>
    <row r="126" spans="1:3" x14ac:dyDescent="0.3">
      <c r="A126" s="1">
        <v>1</v>
      </c>
      <c r="B126" t="s">
        <v>180</v>
      </c>
    </row>
    <row r="127" spans="1:3" x14ac:dyDescent="0.3">
      <c r="A127" s="1">
        <v>2</v>
      </c>
      <c r="B127" t="s">
        <v>181</v>
      </c>
      <c r="C127" t="s">
        <v>2130</v>
      </c>
    </row>
    <row r="128" spans="1:3" x14ac:dyDescent="0.3">
      <c r="A128" s="1">
        <v>3</v>
      </c>
      <c r="B128" t="s">
        <v>183</v>
      </c>
      <c r="C128" t="s">
        <v>3181</v>
      </c>
    </row>
    <row r="129" spans="1:6" x14ac:dyDescent="0.3">
      <c r="A129" s="1">
        <v>4</v>
      </c>
      <c r="B129" t="s">
        <v>185</v>
      </c>
    </row>
    <row r="130" spans="1:6" x14ac:dyDescent="0.3">
      <c r="A130" s="1">
        <v>5</v>
      </c>
      <c r="B130" t="s">
        <v>186</v>
      </c>
    </row>
    <row r="131" spans="1:6" x14ac:dyDescent="0.3">
      <c r="A131" s="1">
        <v>6</v>
      </c>
      <c r="B131" t="s">
        <v>187</v>
      </c>
    </row>
    <row r="132" spans="1:6" x14ac:dyDescent="0.3">
      <c r="A132" s="1">
        <v>7</v>
      </c>
      <c r="B132" t="s">
        <v>188</v>
      </c>
    </row>
    <row r="133" spans="1:6" x14ac:dyDescent="0.3">
      <c r="A133" s="1">
        <v>8</v>
      </c>
      <c r="B133" t="s">
        <v>189</v>
      </c>
    </row>
    <row r="134" spans="1:6" x14ac:dyDescent="0.3">
      <c r="A134" s="1">
        <v>9</v>
      </c>
      <c r="B134" t="s">
        <v>190</v>
      </c>
    </row>
    <row r="137" spans="1:6" x14ac:dyDescent="0.3">
      <c r="B137" s="1" t="s">
        <v>191</v>
      </c>
      <c r="C137" s="1" t="s">
        <v>192</v>
      </c>
      <c r="D137" s="1" t="s">
        <v>193</v>
      </c>
      <c r="E137" s="1" t="s">
        <v>194</v>
      </c>
      <c r="F137" s="1" t="s">
        <v>195</v>
      </c>
    </row>
    <row r="138" spans="1:6" x14ac:dyDescent="0.3">
      <c r="A138" s="1">
        <v>0</v>
      </c>
      <c r="B138" t="s">
        <v>3182</v>
      </c>
      <c r="C138" t="s">
        <v>3183</v>
      </c>
      <c r="D138" t="s">
        <v>3184</v>
      </c>
      <c r="F138">
        <v>65</v>
      </c>
    </row>
    <row r="139" spans="1:6" x14ac:dyDescent="0.3">
      <c r="A139" s="1">
        <v>1</v>
      </c>
      <c r="B139" t="s">
        <v>3185</v>
      </c>
      <c r="C139" t="s">
        <v>199</v>
      </c>
      <c r="F139">
        <v>56</v>
      </c>
    </row>
    <row r="140" spans="1:6" x14ac:dyDescent="0.3">
      <c r="A140" s="1">
        <v>2</v>
      </c>
      <c r="B140" t="s">
        <v>3186</v>
      </c>
      <c r="C140" t="s">
        <v>3187</v>
      </c>
    </row>
    <row r="141" spans="1:6" x14ac:dyDescent="0.3">
      <c r="A141" s="1">
        <v>3</v>
      </c>
      <c r="B141" t="s">
        <v>3188</v>
      </c>
      <c r="C141" t="s">
        <v>3189</v>
      </c>
      <c r="F141">
        <v>53</v>
      </c>
    </row>
    <row r="142" spans="1:6" x14ac:dyDescent="0.3">
      <c r="A142" s="1">
        <v>4</v>
      </c>
      <c r="B142" t="s">
        <v>3190</v>
      </c>
      <c r="C142" t="s">
        <v>3191</v>
      </c>
      <c r="F142">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ACA.L</vt:lpstr>
      <vt:lpstr>ACU</vt:lpstr>
      <vt:lpstr>ATST.L</vt:lpstr>
      <vt:lpstr>ARCM.ST</vt:lpstr>
      <vt:lpstr>ASB</vt:lpstr>
      <vt:lpstr>BMI</vt:lpstr>
      <vt:lpstr>BUT.L</vt:lpstr>
      <vt:lpstr>BMTC</vt:lpstr>
      <vt:lpstr>CAPIO.ST</vt:lpstr>
      <vt:lpstr>CGCBV.HE</vt:lpstr>
      <vt:lpstr>COIC.ST</vt:lpstr>
      <vt:lpstr>Sheet1</vt:lpstr>
      <vt:lpstr>DGI</vt:lpstr>
      <vt:lpstr>EFSI</vt:lpstr>
      <vt:lpstr>EWBC</vt:lpstr>
      <vt:lpstr>FMBM</vt:lpstr>
      <vt:lpstr>FDR.PA</vt:lpstr>
      <vt:lpstr>GATX</vt:lpstr>
      <vt:lpstr>GTT.PA</vt:lpstr>
      <vt:lpstr>GBCI</vt:lpstr>
      <vt:lpstr>HWDN.L</vt:lpstr>
      <vt:lpstr>HUH1V.HE</vt:lpstr>
      <vt:lpstr>IBKC</vt:lpstr>
      <vt:lpstr>INDB</vt:lpstr>
      <vt:lpstr>KRN.DE</vt:lpstr>
      <vt:lpstr>MBFI</vt:lpstr>
      <vt:lpstr>MANH</vt:lpstr>
      <vt:lpstr>MENONBE.NS</vt:lpstr>
      <vt:lpstr>METSO.HE</vt:lpstr>
      <vt:lpstr>MONY.L</vt:lpstr>
      <vt:lpstr>MNRO</vt:lpstr>
      <vt:lpstr>NCR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Stephen Walsh</cp:lastModifiedBy>
  <dcterms:created xsi:type="dcterms:W3CDTF">2017-07-17T21:23:31Z</dcterms:created>
  <dcterms:modified xsi:type="dcterms:W3CDTF">2017-07-18T23:52:33Z</dcterms:modified>
</cp:coreProperties>
</file>